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7635" yWindow="-15" windowWidth="7635" windowHeight="8160"/>
  </bookViews>
  <sheets>
    <sheet name="TS" sheetId="4" r:id="rId1"/>
    <sheet name="TSD" sheetId="9" r:id="rId2"/>
  </sheets>
  <definedNames>
    <definedName name="_xlnm._FilterDatabase" localSheetId="0" hidden="1">TS!$C$1:$C$34</definedName>
    <definedName name="_xlnm.Print_Area" localSheetId="0">TS!$A$1:$Y$34</definedName>
    <definedName name="_xlnm.Print_Titles" localSheetId="0">TS!$6:$7</definedName>
  </definedNames>
  <calcPr calcId="144525"/>
</workbook>
</file>

<file path=xl/calcChain.xml><?xml version="1.0" encoding="utf-8"?>
<calcChain xmlns="http://schemas.openxmlformats.org/spreadsheetml/2006/main">
  <c r="J34" i="4" l="1"/>
  <c r="E13" i="4" l="1"/>
  <c r="E15" i="4"/>
  <c r="E17" i="4"/>
  <c r="E19" i="4"/>
  <c r="E21" i="4"/>
  <c r="E23" i="4"/>
  <c r="E25" i="4"/>
  <c r="E27" i="4"/>
  <c r="E29" i="4"/>
  <c r="E31" i="4"/>
  <c r="E33" i="4"/>
  <c r="F28" i="4" l="1"/>
  <c r="L28" i="4"/>
  <c r="O28" i="4"/>
  <c r="P26" i="4"/>
  <c r="M26" i="4"/>
  <c r="L20" i="4"/>
  <c r="O20" i="4"/>
  <c r="P18" i="4"/>
  <c r="M18" i="4"/>
  <c r="O34" i="4"/>
  <c r="Q34" i="4" s="1"/>
  <c r="M32" i="4"/>
  <c r="L34" i="4"/>
  <c r="P32" i="4"/>
  <c r="O26" i="4"/>
  <c r="L26" i="4"/>
  <c r="M24" i="4"/>
  <c r="P24" i="4"/>
  <c r="L18" i="4"/>
  <c r="P16" i="4"/>
  <c r="O18" i="4"/>
  <c r="F20" i="4"/>
  <c r="M16" i="4"/>
  <c r="L32" i="4"/>
  <c r="M30" i="4"/>
  <c r="P30" i="4"/>
  <c r="O32" i="4"/>
  <c r="L24" i="4"/>
  <c r="M22" i="4"/>
  <c r="P22" i="4"/>
  <c r="O24" i="4"/>
  <c r="M14" i="4"/>
  <c r="L16" i="4"/>
  <c r="P14" i="4"/>
  <c r="F16" i="4"/>
  <c r="O16" i="4"/>
  <c r="O30" i="4"/>
  <c r="L30" i="4"/>
  <c r="P28" i="4"/>
  <c r="M28" i="4"/>
  <c r="F34" i="4"/>
  <c r="F26" i="4"/>
  <c r="O22" i="4"/>
  <c r="P20" i="4"/>
  <c r="M20" i="4"/>
  <c r="L22" i="4"/>
  <c r="P12" i="4"/>
  <c r="O14" i="4"/>
  <c r="L14" i="4"/>
  <c r="M12" i="4"/>
  <c r="F14" i="4"/>
  <c r="H34" i="4"/>
  <c r="N34" i="4"/>
  <c r="AA34" i="4" l="1"/>
  <c r="J16" i="4"/>
  <c r="I18" i="4" s="1"/>
  <c r="H18" i="4"/>
  <c r="J30" i="4"/>
  <c r="I32" i="4" s="1"/>
  <c r="H32" i="4"/>
  <c r="H24" i="4"/>
  <c r="J22" i="4"/>
  <c r="I24" i="4" s="1"/>
  <c r="H16" i="4"/>
  <c r="J14" i="4"/>
  <c r="I16" i="4" s="1"/>
  <c r="J32" i="4"/>
  <c r="I34" i="4" s="1"/>
  <c r="K34" i="4" s="1"/>
  <c r="J28" i="4"/>
  <c r="I30" i="4" s="1"/>
  <c r="H30" i="4"/>
  <c r="H22" i="4"/>
  <c r="J20" i="4"/>
  <c r="H26" i="4"/>
  <c r="J24" i="4"/>
  <c r="I26" i="4" s="1"/>
  <c r="J26" i="4"/>
  <c r="I28" i="4" s="1"/>
  <c r="H28" i="4"/>
  <c r="J18" i="4"/>
  <c r="I20" i="4" s="1"/>
  <c r="H20" i="4"/>
  <c r="E11" i="4"/>
  <c r="E9" i="4"/>
  <c r="F12" i="4" l="1"/>
  <c r="L12" i="4"/>
  <c r="O12" i="4"/>
  <c r="P10" i="4"/>
  <c r="M10" i="4"/>
  <c r="F10" i="4"/>
  <c r="P8" i="4"/>
  <c r="M8" i="4"/>
  <c r="L10" i="4"/>
  <c r="O10" i="4"/>
  <c r="Q30" i="4"/>
  <c r="AA30" i="4" s="1"/>
  <c r="Q20" i="4"/>
  <c r="AA20" i="4" s="1"/>
  <c r="Q22" i="4"/>
  <c r="AA22" i="4" s="1"/>
  <c r="N18" i="4"/>
  <c r="K30" i="4"/>
  <c r="Q24" i="4"/>
  <c r="AA24" i="4" s="1"/>
  <c r="Q32" i="4"/>
  <c r="AA32" i="4" s="1"/>
  <c r="N20" i="4"/>
  <c r="N28" i="4"/>
  <c r="N30" i="4"/>
  <c r="N26" i="4"/>
  <c r="Q18" i="4"/>
  <c r="AA18" i="4" s="1"/>
  <c r="N22" i="4"/>
  <c r="K16" i="4"/>
  <c r="K24" i="4"/>
  <c r="N32" i="4"/>
  <c r="H14" i="4"/>
  <c r="Q28" i="4"/>
  <c r="AA28" i="4" s="1"/>
  <c r="Q26" i="4"/>
  <c r="AA26" i="4" s="1"/>
  <c r="N24" i="4"/>
  <c r="K28" i="4"/>
  <c r="K20" i="4"/>
  <c r="I22" i="4"/>
  <c r="K22" i="4" s="1"/>
  <c r="K26" i="4"/>
  <c r="N16" i="4"/>
  <c r="K32" i="4"/>
  <c r="Q16" i="4"/>
  <c r="AA16" i="4" s="1"/>
  <c r="K18" i="4"/>
  <c r="Q14" i="4" l="1"/>
  <c r="AA14" i="4" s="1"/>
  <c r="N14" i="4"/>
  <c r="H8" i="4"/>
  <c r="Q12" i="4" l="1"/>
  <c r="AA12" i="4" s="1"/>
  <c r="N12" i="4"/>
  <c r="A10" i="4" l="1"/>
  <c r="A12" i="4" s="1"/>
  <c r="A14" i="4" s="1"/>
  <c r="A16" i="4" s="1"/>
  <c r="A18" i="4" s="1"/>
  <c r="A20" i="4" s="1"/>
  <c r="A22" i="4" s="1"/>
  <c r="A24" i="4" s="1"/>
  <c r="A26" i="4" s="1"/>
  <c r="A28" i="4" s="1"/>
  <c r="A30" i="4" s="1"/>
  <c r="A32" i="4" s="1"/>
  <c r="A34" i="4" s="1"/>
  <c r="J12" i="4" l="1"/>
  <c r="I14" i="4" s="1"/>
  <c r="K14" i="4" s="1"/>
  <c r="N8" i="4"/>
  <c r="G10" i="4"/>
  <c r="G12" i="4" s="1"/>
  <c r="G14" i="4" s="1"/>
  <c r="G16" i="4" s="1"/>
  <c r="G18" i="4" s="1"/>
  <c r="G20" i="4" s="1"/>
  <c r="G22" i="4" s="1"/>
  <c r="G24" i="4" s="1"/>
  <c r="G26" i="4" s="1"/>
  <c r="G28" i="4" s="1"/>
  <c r="G30" i="4" s="1"/>
  <c r="G32" i="4" s="1"/>
  <c r="G34" i="4" s="1"/>
  <c r="H12" i="4"/>
  <c r="J8" i="4"/>
  <c r="Q8" i="4"/>
  <c r="AA8" i="4" s="1"/>
  <c r="H10" i="4"/>
  <c r="J10" i="4"/>
  <c r="I12" i="4" s="1"/>
  <c r="Q10" i="4" l="1"/>
  <c r="AA10" i="4" s="1"/>
  <c r="K12" i="4"/>
  <c r="N10" i="4"/>
  <c r="K8" i="4"/>
  <c r="I10" i="4"/>
  <c r="K10" i="4" s="1"/>
</calcChain>
</file>

<file path=xl/sharedStrings.xml><?xml version="1.0" encoding="utf-8"?>
<sst xmlns="http://schemas.openxmlformats.org/spreadsheetml/2006/main" count="100" uniqueCount="85">
  <si>
    <t>Tower Type</t>
  </si>
  <si>
    <t>Adjacent Span</t>
  </si>
  <si>
    <t>Left</t>
  </si>
  <si>
    <t>Right</t>
  </si>
  <si>
    <t>Total</t>
  </si>
  <si>
    <t>Elevation</t>
  </si>
  <si>
    <t>Twr Extn</t>
  </si>
  <si>
    <t>Easting</t>
  </si>
  <si>
    <t>Northing</t>
  </si>
  <si>
    <t>Weight Span Check</t>
  </si>
  <si>
    <t>Weight Span (Cold)</t>
  </si>
  <si>
    <t>Weight Span (Hot)</t>
  </si>
  <si>
    <t>Deviation Angle (DMS)</t>
  </si>
  <si>
    <t>Span (m)</t>
  </si>
  <si>
    <t>Section Length (m)</t>
  </si>
  <si>
    <t>Wind Span (m)</t>
  </si>
  <si>
    <t>Longitude</t>
  </si>
  <si>
    <t>Latitude</t>
  </si>
  <si>
    <t>Cum.  Chainage (m)</t>
  </si>
  <si>
    <t>Spherical Coordinate</t>
  </si>
  <si>
    <t>Crossarm_Ht</t>
  </si>
  <si>
    <t>GC</t>
  </si>
  <si>
    <t>Row</t>
  </si>
  <si>
    <t>T_Hot</t>
  </si>
  <si>
    <t>T_Cold</t>
  </si>
  <si>
    <t>Hor_Grid</t>
  </si>
  <si>
    <t>Ver_Grid</t>
  </si>
  <si>
    <t>Hor_Scale</t>
  </si>
  <si>
    <t>Ver_Scale</t>
  </si>
  <si>
    <t>Plot_Scale</t>
  </si>
  <si>
    <t>Sheet_Gap</t>
  </si>
  <si>
    <t>PandP_Dist</t>
  </si>
  <si>
    <t>Grid_Ht</t>
  </si>
  <si>
    <t>Cond_Wt</t>
  </si>
  <si>
    <t>Sl No</t>
  </si>
  <si>
    <t>Chimney Ht</t>
  </si>
  <si>
    <t>NAME OF CLIENT :- KERALA STATE ELECTRICITY BOARD</t>
  </si>
  <si>
    <t>UTM Coordinate (Zone - 43P)</t>
  </si>
  <si>
    <t>Loc No.</t>
  </si>
  <si>
    <t>Major Crossings/Remarks</t>
  </si>
  <si>
    <t>Land Use</t>
  </si>
  <si>
    <t>Soil Clasification</t>
  </si>
  <si>
    <t>Existing Tower No.</t>
  </si>
  <si>
    <t>NAME OF AGENCY :- FOR SOLUTIONS</t>
  </si>
  <si>
    <t>75</t>
  </si>
  <si>
    <t>76</t>
  </si>
  <si>
    <t>77</t>
  </si>
  <si>
    <t>78</t>
  </si>
  <si>
    <t>AP1</t>
  </si>
  <si>
    <t>AP2</t>
  </si>
  <si>
    <t>AP3</t>
  </si>
  <si>
    <t>AP4</t>
  </si>
  <si>
    <t>AP5</t>
  </si>
  <si>
    <t>5/1</t>
  </si>
  <si>
    <t>74A</t>
  </si>
  <si>
    <t>79</t>
  </si>
  <si>
    <t>80</t>
  </si>
  <si>
    <t>81</t>
  </si>
  <si>
    <t>04°10'08" LT</t>
  </si>
  <si>
    <t>43°31'24" LT</t>
  </si>
  <si>
    <t>13°34'45" RT</t>
  </si>
  <si>
    <t>07°46'30" RT</t>
  </si>
  <si>
    <t>89°50'07" RT</t>
  </si>
  <si>
    <t>01°24'14" LT</t>
  </si>
  <si>
    <t>00°05'41" RT</t>
  </si>
  <si>
    <t>DETAILED SURVEY TOWER SCHEDULE (LINE LENGTH: 3.760 Km)</t>
  </si>
  <si>
    <t>Sag Tension details for 400kV M/C KM TL (Wind Zone-2)</t>
  </si>
  <si>
    <t>Nala, Road, Building 2nos</t>
  </si>
  <si>
    <t>Compound Wall 2nos, Road</t>
  </si>
  <si>
    <t>Compound Wall, Road, Building 3nos, LT Line</t>
  </si>
  <si>
    <t>11kV Line</t>
  </si>
  <si>
    <t>11kV Line, LT Line, Road, Building 2nos</t>
  </si>
  <si>
    <t>Well, 11kV Line, LT Line</t>
  </si>
  <si>
    <t>11kV Line, Road</t>
  </si>
  <si>
    <t>11kV Line, Building 3nos, LT Line 2nos, Road</t>
  </si>
  <si>
    <t>11kV Line 3nos, Road, LT Line, Building 5nos</t>
  </si>
  <si>
    <t>Building 8nos, 11kV Line, Mud Road, Tank, Pond 2nos, LT Line</t>
  </si>
  <si>
    <t>Road</t>
  </si>
  <si>
    <t>Kundah</t>
  </si>
  <si>
    <t>MA+00</t>
  </si>
  <si>
    <t>MB+00</t>
  </si>
  <si>
    <t>MB+09</t>
  </si>
  <si>
    <t>MD+00</t>
  </si>
  <si>
    <t>NAME OF PROJECT :- 400kV/220kV M/C MV KOTTAYAM - PALLOM LILO TRANSMISSION LINE</t>
  </si>
  <si>
    <t>MD+09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</si>
</sst>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 * #,##0.00_ ;_ * \-#,##0.00_ ;_ * &quot;-&quot;??_ ;_ @_ "/>
    <numFmt numFmtId="165" formatCode="#,##0.0"/>
    <numFmt numFmtId="166" formatCode="_ * #,##0.000_ ;_ * \-#,##0.000_ ;_ * &quot;-&quot;??_ ;_ @_ "/>
    <numFmt numFmtId="167" formatCode="0.0"/>
    <numFmt numFmtId="168" formatCode="_ * #,##0.0_ ;_ * \-#,##0.0_ ;_ * &quot;-&quot;??_ ;_ @_ "/>
    <numFmt numFmtId="169" formatCode="0.000"/>
  </numFmts>
  <fonts count="7" x14ac:knownFonts="1">
    <font>
      <sz val="10"/>
      <name val="Arial"/>
    </font>
    <font>
      <sz val="10"/>
      <name val="Times New Roman"/>
      <family val="1"/>
    </font>
    <font>
      <b/>
      <sz val="8"/>
      <name val="Tahoma"/>
      <family val="2"/>
    </font>
    <font>
      <sz val="8"/>
      <name val="Tahoma"/>
      <family val="2"/>
    </font>
    <font>
      <sz val="10"/>
      <name val="Arial"/>
      <family val="2"/>
    </font>
    <font>
      <b/>
      <sz val="12"/>
      <name val="Tahoma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4" fillId="0" borderId="0"/>
  </cellStyleXfs>
  <cellXfs count="121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center"/>
    </xf>
    <xf numFmtId="165" fontId="3" fillId="2" borderId="8" xfId="0" applyNumberFormat="1" applyFont="1" applyFill="1" applyBorder="1" applyAlignment="1">
      <alignment vertical="center"/>
    </xf>
    <xf numFmtId="165" fontId="3" fillId="2" borderId="7" xfId="0" applyNumberFormat="1" applyFont="1" applyFill="1" applyBorder="1" applyAlignment="1">
      <alignment vertical="center"/>
    </xf>
    <xf numFmtId="1" fontId="3" fillId="0" borderId="15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/>
    <xf numFmtId="1" fontId="3" fillId="2" borderId="23" xfId="0" applyNumberFormat="1" applyFont="1" applyFill="1" applyBorder="1" applyAlignment="1">
      <alignment vertical="center" wrapText="1"/>
    </xf>
    <xf numFmtId="166" fontId="3" fillId="2" borderId="25" xfId="1" applyNumberFormat="1" applyFont="1" applyFill="1" applyBorder="1" applyAlignment="1">
      <alignment horizontal="center" vertical="center"/>
    </xf>
    <xf numFmtId="1" fontId="3" fillId="0" borderId="23" xfId="0" applyNumberFormat="1" applyFont="1" applyFill="1" applyBorder="1" applyAlignment="1">
      <alignment vertical="center" wrapText="1"/>
    </xf>
    <xf numFmtId="165" fontId="3" fillId="0" borderId="24" xfId="0" applyNumberFormat="1" applyFont="1" applyFill="1" applyBorder="1" applyAlignment="1">
      <alignment vertical="center"/>
    </xf>
    <xf numFmtId="165" fontId="3" fillId="0" borderId="25" xfId="0" applyNumberFormat="1" applyFont="1" applyFill="1" applyBorder="1" applyAlignment="1">
      <alignment vertical="center"/>
    </xf>
    <xf numFmtId="165" fontId="3" fillId="0" borderId="23" xfId="0" applyNumberFormat="1" applyFont="1" applyFill="1" applyBorder="1" applyAlignment="1">
      <alignment vertical="center"/>
    </xf>
    <xf numFmtId="166" fontId="3" fillId="0" borderId="25" xfId="1" applyNumberFormat="1" applyFont="1" applyFill="1" applyBorder="1" applyAlignment="1">
      <alignment horizontal="center" vertical="center"/>
    </xf>
    <xf numFmtId="165" fontId="3" fillId="2" borderId="8" xfId="0" applyNumberFormat="1" applyFont="1" applyFill="1" applyBorder="1" applyAlignment="1"/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26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3" borderId="30" xfId="0" applyNumberFormat="1" applyFont="1" applyFill="1" applyBorder="1" applyAlignment="1">
      <alignment horizontal="center" vertical="center"/>
    </xf>
    <xf numFmtId="2" fontId="2" fillId="3" borderId="12" xfId="0" applyNumberFormat="1" applyFont="1" applyFill="1" applyBorder="1" applyAlignment="1">
      <alignment horizontal="center" vertical="center"/>
    </xf>
    <xf numFmtId="1" fontId="2" fillId="3" borderId="13" xfId="0" applyNumberFormat="1" applyFont="1" applyFill="1" applyBorder="1" applyAlignment="1">
      <alignment horizontal="center" vertical="center"/>
    </xf>
    <xf numFmtId="2" fontId="2" fillId="3" borderId="10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3" fillId="0" borderId="15" xfId="0" applyNumberFormat="1" applyFont="1" applyFill="1" applyBorder="1" applyAlignment="1">
      <alignment horizontal="center" vertical="center" wrapText="1"/>
    </xf>
    <xf numFmtId="1" fontId="3" fillId="2" borderId="22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vertical="center" wrapText="1"/>
    </xf>
    <xf numFmtId="2" fontId="3" fillId="0" borderId="26" xfId="0" applyNumberFormat="1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2" fontId="3" fillId="0" borderId="17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26" xfId="0" applyNumberFormat="1" applyFont="1" applyFill="1" applyBorder="1" applyAlignment="1">
      <alignment horizontal="center" vertical="center" wrapText="1"/>
    </xf>
    <xf numFmtId="1" fontId="3" fillId="2" borderId="15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0" fontId="4" fillId="0" borderId="0" xfId="2"/>
    <xf numFmtId="0" fontId="4" fillId="0" borderId="0" xfId="2" applyFont="1"/>
    <xf numFmtId="168" fontId="3" fillId="2" borderId="4" xfId="0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" fontId="2" fillId="3" borderId="10" xfId="0" applyNumberFormat="1" applyFont="1" applyFill="1" applyBorder="1" applyAlignment="1">
      <alignment horizontal="center" vertical="center" wrapText="1"/>
    </xf>
    <xf numFmtId="1" fontId="2" fillId="3" borderId="1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169" fontId="0" fillId="0" borderId="1" xfId="0" applyNumberFormat="1" applyBorder="1"/>
    <xf numFmtId="166" fontId="3" fillId="2" borderId="1" xfId="1" applyNumberFormat="1" applyFont="1" applyFill="1" applyBorder="1"/>
    <xf numFmtId="0" fontId="3" fillId="2" borderId="9" xfId="0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/>
    <xf numFmtId="0" fontId="5" fillId="0" borderId="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2" fontId="3" fillId="0" borderId="9" xfId="0" applyNumberFormat="1" applyFont="1" applyFill="1" applyBorder="1" applyAlignment="1">
      <alignment horizontal="center" vertical="center" wrapText="1"/>
    </xf>
    <xf numFmtId="1" fontId="2" fillId="3" borderId="10" xfId="0" applyNumberFormat="1" applyFont="1" applyFill="1" applyBorder="1" applyAlignment="1">
      <alignment horizontal="center" vertical="center"/>
    </xf>
    <xf numFmtId="1" fontId="2" fillId="3" borderId="12" xfId="0" applyNumberFormat="1" applyFont="1" applyFill="1" applyBorder="1" applyAlignment="1">
      <alignment horizontal="center" vertical="center"/>
    </xf>
    <xf numFmtId="2" fontId="3" fillId="2" borderId="28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vertical="center"/>
    </xf>
    <xf numFmtId="165" fontId="3" fillId="2" borderId="3" xfId="0" applyNumberFormat="1" applyFont="1" applyFill="1" applyBorder="1" applyAlignment="1">
      <alignment vertical="center"/>
    </xf>
    <xf numFmtId="165" fontId="3" fillId="2" borderId="5" xfId="0" applyNumberFormat="1" applyFont="1" applyFill="1" applyBorder="1" applyAlignment="1">
      <alignment vertical="center"/>
    </xf>
    <xf numFmtId="166" fontId="3" fillId="2" borderId="4" xfId="1" applyNumberFormat="1" applyFont="1" applyFill="1" applyBorder="1" applyAlignment="1">
      <alignment horizontal="center" vertical="center"/>
    </xf>
    <xf numFmtId="166" fontId="3" fillId="2" borderId="3" xfId="1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/>
    <xf numFmtId="165" fontId="3" fillId="0" borderId="7" xfId="0" applyNumberFormat="1" applyFont="1" applyFill="1" applyBorder="1" applyAlignment="1"/>
    <xf numFmtId="2" fontId="2" fillId="0" borderId="15" xfId="0" applyNumberFormat="1" applyFont="1" applyFill="1" applyBorder="1" applyAlignment="1">
      <alignment horizontal="center" vertical="center" wrapText="1"/>
    </xf>
    <xf numFmtId="168" fontId="3" fillId="2" borderId="1" xfId="1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/>
    <xf numFmtId="165" fontId="3" fillId="2" borderId="7" xfId="0" applyNumberFormat="1" applyFont="1" applyFill="1" applyBorder="1" applyAlignment="1"/>
    <xf numFmtId="2" fontId="2" fillId="2" borderId="22" xfId="0" applyNumberFormat="1" applyFont="1" applyFill="1" applyBorder="1" applyAlignment="1">
      <alignment horizontal="center" vertical="center" wrapText="1"/>
    </xf>
    <xf numFmtId="2" fontId="2" fillId="2" borderId="15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 wrapText="1"/>
    </xf>
    <xf numFmtId="2" fontId="3" fillId="2" borderId="17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1" fontId="2" fillId="3" borderId="10" xfId="0" applyNumberFormat="1" applyFont="1" applyFill="1" applyBorder="1" applyAlignment="1">
      <alignment horizontal="center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1" fontId="2" fillId="3" borderId="12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49" fontId="2" fillId="3" borderId="28" xfId="0" applyNumberFormat="1" applyFont="1" applyFill="1" applyBorder="1" applyAlignment="1">
      <alignment horizontal="center" vertical="center" wrapText="1"/>
    </xf>
    <xf numFmtId="49" fontId="2" fillId="3" borderId="27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2" fontId="2" fillId="3" borderId="12" xfId="0" applyNumberFormat="1" applyFont="1" applyFill="1" applyBorder="1" applyAlignment="1">
      <alignment horizontal="center" vertical="center" wrapText="1"/>
    </xf>
    <xf numFmtId="1" fontId="2" fillId="3" borderId="18" xfId="0" applyNumberFormat="1" applyFont="1" applyFill="1" applyBorder="1" applyAlignment="1">
      <alignment horizontal="center" vertical="center" wrapText="1"/>
    </xf>
    <xf numFmtId="1" fontId="2" fillId="3" borderId="19" xfId="0" applyNumberFormat="1" applyFont="1" applyFill="1" applyBorder="1" applyAlignment="1">
      <alignment horizontal="center" vertical="center" wrapText="1"/>
    </xf>
    <xf numFmtId="1" fontId="2" fillId="3" borderId="29" xfId="0" applyNumberFormat="1" applyFont="1" applyFill="1" applyBorder="1" applyAlignment="1">
      <alignment horizontal="center" vertical="center"/>
    </xf>
    <xf numFmtId="1" fontId="2" fillId="3" borderId="4" xfId="0" applyNumberFormat="1" applyFont="1" applyFill="1" applyBorder="1" applyAlignment="1">
      <alignment horizontal="center" vertical="center"/>
    </xf>
    <xf numFmtId="1" fontId="2" fillId="3" borderId="3" xfId="0" applyNumberFormat="1" applyFont="1" applyFill="1" applyBorder="1" applyAlignment="1">
      <alignment horizontal="center" vertical="center"/>
    </xf>
    <xf numFmtId="1" fontId="2" fillId="3" borderId="3" xfId="0" applyNumberFormat="1" applyFont="1" applyFill="1" applyBorder="1" applyAlignment="1">
      <alignment horizontal="center" vertical="center" wrapText="1"/>
    </xf>
    <xf numFmtId="1" fontId="2" fillId="3" borderId="13" xfId="0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1" fontId="2" fillId="3" borderId="16" xfId="0" applyNumberFormat="1" applyFont="1" applyFill="1" applyBorder="1" applyAlignment="1">
      <alignment horizontal="center" vertical="center"/>
    </xf>
    <xf numFmtId="1" fontId="2" fillId="3" borderId="22" xfId="0" applyNumberFormat="1" applyFont="1" applyFill="1" applyBorder="1" applyAlignment="1">
      <alignment horizontal="center" vertical="center"/>
    </xf>
    <xf numFmtId="1" fontId="2" fillId="3" borderId="20" xfId="0" applyNumberFormat="1" applyFont="1" applyFill="1" applyBorder="1" applyAlignment="1">
      <alignment horizontal="center" vertical="center"/>
    </xf>
    <xf numFmtId="1" fontId="2" fillId="3" borderId="16" xfId="0" applyNumberFormat="1" applyFont="1" applyFill="1" applyBorder="1" applyAlignment="1">
      <alignment horizontal="center" vertical="center" wrapText="1"/>
    </xf>
    <xf numFmtId="1" fontId="2" fillId="3" borderId="20" xfId="0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C34"/>
  <sheetViews>
    <sheetView tabSelected="1" zoomScaleNormal="100" zoomScaleSheetLayoutView="85" workbookViewId="0">
      <pane xSplit="2" ySplit="7" topLeftCell="C20" activePane="bottomRight" state="frozen"/>
      <selection pane="topRight" activeCell="C1" sqref="C1"/>
      <selection pane="bottomLeft" activeCell="A8" sqref="A8"/>
      <selection pane="bottomRight" activeCell="C32" sqref="C32"/>
    </sheetView>
  </sheetViews>
  <sheetFormatPr defaultColWidth="7.5703125" defaultRowHeight="12.75" x14ac:dyDescent="0.2"/>
  <cols>
    <col min="1" max="1" width="5.7109375" style="2" customWidth="1"/>
    <col min="2" max="2" width="7.85546875" style="3" bestFit="1" customWidth="1"/>
    <col min="3" max="3" width="7.85546875" style="2" customWidth="1"/>
    <col min="4" max="4" width="10.7109375" style="3" customWidth="1"/>
    <col min="5" max="5" width="7" style="2" customWidth="1"/>
    <col min="6" max="6" width="7.28515625" style="2" customWidth="1"/>
    <col min="7" max="7" width="8.7109375" style="4" customWidth="1"/>
    <col min="8" max="8" width="8.7109375" style="2" customWidth="1"/>
    <col min="9" max="10" width="6.7109375" style="4" bestFit="1" customWidth="1"/>
    <col min="11" max="11" width="6.28515625" style="2" customWidth="1"/>
    <col min="12" max="13" width="7.140625" style="4" bestFit="1" customWidth="1"/>
    <col min="14" max="14" width="5.5703125" style="2" customWidth="1"/>
    <col min="15" max="15" width="6.7109375" style="4" bestFit="1" customWidth="1"/>
    <col min="16" max="16" width="7.28515625" style="4" bestFit="1" customWidth="1"/>
    <col min="17" max="17" width="6" style="2" customWidth="1"/>
    <col min="18" max="18" width="30.7109375" style="5" customWidth="1"/>
    <col min="19" max="19" width="10.7109375" style="2" customWidth="1"/>
    <col min="20" max="20" width="12.28515625" style="2" customWidth="1"/>
    <col min="21" max="21" width="8.7109375" style="2" customWidth="1"/>
    <col min="22" max="22" width="5.7109375" style="1" hidden="1" customWidth="1"/>
    <col min="23" max="23" width="8" style="1" hidden="1" customWidth="1"/>
    <col min="24" max="25" width="11.7109375" style="1" hidden="1" customWidth="1"/>
    <col min="26" max="26" width="7.85546875" style="3" hidden="1" customWidth="1"/>
    <col min="27" max="27" width="8.7109375" style="1" hidden="1" customWidth="1"/>
    <col min="28" max="28" width="15.7109375" style="1" customWidth="1"/>
    <col min="29" max="29" width="20.7109375" style="1" customWidth="1"/>
    <col min="30" max="16384" width="7.5703125" style="1"/>
  </cols>
  <sheetData>
    <row r="1" spans="1:29" ht="15" x14ac:dyDescent="0.2">
      <c r="A1" s="88" t="s">
        <v>83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57"/>
    </row>
    <row r="2" spans="1:29" ht="15" x14ac:dyDescent="0.2">
      <c r="A2" s="88" t="s">
        <v>36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57"/>
    </row>
    <row r="3" spans="1:29" ht="15" x14ac:dyDescent="0.2">
      <c r="A3" s="88" t="s">
        <v>43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57"/>
    </row>
    <row r="4" spans="1:29" ht="15" x14ac:dyDescent="0.2">
      <c r="A4" s="88" t="s">
        <v>65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57"/>
    </row>
    <row r="5" spans="1:29" ht="15.75" thickBot="1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</row>
    <row r="6" spans="1:29" ht="19.5" customHeight="1" x14ac:dyDescent="0.2">
      <c r="A6" s="91" t="s">
        <v>34</v>
      </c>
      <c r="B6" s="89" t="s">
        <v>38</v>
      </c>
      <c r="C6" s="93" t="s">
        <v>0</v>
      </c>
      <c r="D6" s="101" t="s">
        <v>12</v>
      </c>
      <c r="E6" s="91" t="s">
        <v>13</v>
      </c>
      <c r="F6" s="93" t="s">
        <v>14</v>
      </c>
      <c r="G6" s="103" t="s">
        <v>18</v>
      </c>
      <c r="H6" s="110" t="s">
        <v>15</v>
      </c>
      <c r="I6" s="107" t="s">
        <v>1</v>
      </c>
      <c r="J6" s="108"/>
      <c r="K6" s="109"/>
      <c r="L6" s="112" t="s">
        <v>10</v>
      </c>
      <c r="M6" s="108"/>
      <c r="N6" s="109"/>
      <c r="O6" s="112" t="s">
        <v>11</v>
      </c>
      <c r="P6" s="108"/>
      <c r="Q6" s="109"/>
      <c r="R6" s="105" t="s">
        <v>39</v>
      </c>
      <c r="S6" s="115" t="s">
        <v>37</v>
      </c>
      <c r="T6" s="116"/>
      <c r="U6" s="117"/>
      <c r="V6" s="113" t="s">
        <v>6</v>
      </c>
      <c r="W6" s="113" t="s">
        <v>35</v>
      </c>
      <c r="X6" s="118" t="s">
        <v>19</v>
      </c>
      <c r="Y6" s="119"/>
      <c r="Z6" s="89" t="s">
        <v>42</v>
      </c>
      <c r="AA6" s="99" t="s">
        <v>9</v>
      </c>
      <c r="AB6" s="95" t="s">
        <v>40</v>
      </c>
      <c r="AC6" s="97" t="s">
        <v>41</v>
      </c>
    </row>
    <row r="7" spans="1:29" ht="19.5" customHeight="1" thickBot="1" x14ac:dyDescent="0.25">
      <c r="A7" s="92"/>
      <c r="B7" s="90"/>
      <c r="C7" s="94"/>
      <c r="D7" s="102"/>
      <c r="E7" s="92"/>
      <c r="F7" s="94"/>
      <c r="G7" s="104"/>
      <c r="H7" s="111"/>
      <c r="I7" s="23" t="s">
        <v>2</v>
      </c>
      <c r="J7" s="24" t="s">
        <v>3</v>
      </c>
      <c r="K7" s="25" t="s">
        <v>4</v>
      </c>
      <c r="L7" s="26" t="s">
        <v>2</v>
      </c>
      <c r="M7" s="24" t="s">
        <v>3</v>
      </c>
      <c r="N7" s="25" t="s">
        <v>4</v>
      </c>
      <c r="O7" s="26" t="s">
        <v>2</v>
      </c>
      <c r="P7" s="24" t="s">
        <v>3</v>
      </c>
      <c r="Q7" s="25" t="s">
        <v>4</v>
      </c>
      <c r="R7" s="106"/>
      <c r="S7" s="60" t="s">
        <v>7</v>
      </c>
      <c r="T7" s="61" t="s">
        <v>8</v>
      </c>
      <c r="U7" s="25" t="s">
        <v>5</v>
      </c>
      <c r="V7" s="114"/>
      <c r="W7" s="114"/>
      <c r="X7" s="45" t="s">
        <v>16</v>
      </c>
      <c r="Y7" s="46" t="s">
        <v>17</v>
      </c>
      <c r="Z7" s="90"/>
      <c r="AA7" s="100"/>
      <c r="AB7" s="96"/>
      <c r="AC7" s="98"/>
    </row>
    <row r="8" spans="1:29" x14ac:dyDescent="0.2">
      <c r="A8" s="28">
        <v>1</v>
      </c>
      <c r="B8" s="29" t="s">
        <v>48</v>
      </c>
      <c r="C8" s="29" t="s">
        <v>82</v>
      </c>
      <c r="D8" s="62"/>
      <c r="E8" s="30"/>
      <c r="F8" s="43">
        <v>0</v>
      </c>
      <c r="G8" s="63">
        <v>0</v>
      </c>
      <c r="H8" s="64">
        <f>(ROUND(388,1)+ROUND(E9,1))/2</f>
        <v>244</v>
      </c>
      <c r="I8" s="65">
        <v>0</v>
      </c>
      <c r="J8" s="63">
        <f t="shared" ref="J8" si="0">E9</f>
        <v>100</v>
      </c>
      <c r="K8" s="64">
        <f t="shared" ref="K8" si="1">ROUND(I8,1)+ROUND(J8,1)</f>
        <v>100</v>
      </c>
      <c r="L8" s="65">
        <v>0</v>
      </c>
      <c r="M8" s="63">
        <f>E9/2+2173*(U8+V8+W8-U10-V10-W10)/(1.281*E9)</f>
        <v>46.285035128805603</v>
      </c>
      <c r="N8" s="64">
        <f t="shared" ref="N8" si="2">L8+M8</f>
        <v>46.285035128805603</v>
      </c>
      <c r="O8" s="65">
        <v>0</v>
      </c>
      <c r="P8" s="63">
        <f>E9/2+1675*(U8+V8+W8-U10-V10-W10)/(1.281*E9)</f>
        <v>47.136416861826682</v>
      </c>
      <c r="Q8" s="64">
        <f t="shared" ref="Q8" si="3">O8+P8</f>
        <v>47.136416861826682</v>
      </c>
      <c r="R8" s="76"/>
      <c r="S8" s="66">
        <v>670556.35400000005</v>
      </c>
      <c r="T8" s="66">
        <v>1077443.946</v>
      </c>
      <c r="U8" s="67">
        <v>11.500999999999999</v>
      </c>
      <c r="V8" s="32">
        <v>0</v>
      </c>
      <c r="W8" s="69"/>
      <c r="X8" s="35"/>
      <c r="Y8" s="48"/>
      <c r="Z8" s="29"/>
      <c r="AA8" s="68" t="str">
        <f>IF(OR(O8&lt;-600,P8&lt;-600,Q8&lt;-1000,O8&gt;600,P8&gt;600,Q8&gt;1000),"Check","Ok")</f>
        <v>Ok</v>
      </c>
      <c r="AB8" s="80"/>
      <c r="AC8" s="81"/>
    </row>
    <row r="9" spans="1:29" x14ac:dyDescent="0.2">
      <c r="A9" s="20"/>
      <c r="B9" s="27"/>
      <c r="C9" s="27"/>
      <c r="D9" s="21"/>
      <c r="E9" s="53">
        <f>ROUND(SQRT((S8-S10)^2+(T8-T10)^2),1)</f>
        <v>100</v>
      </c>
      <c r="F9" s="47"/>
      <c r="G9" s="15"/>
      <c r="H9" s="16"/>
      <c r="I9" s="17"/>
      <c r="J9" s="15"/>
      <c r="K9" s="16"/>
      <c r="L9" s="17"/>
      <c r="M9" s="15"/>
      <c r="N9" s="16"/>
      <c r="O9" s="17"/>
      <c r="P9" s="15"/>
      <c r="Q9" s="16"/>
      <c r="R9" s="31"/>
      <c r="S9" s="50"/>
      <c r="T9" s="50"/>
      <c r="U9" s="18"/>
      <c r="V9" s="9"/>
      <c r="W9" s="22"/>
      <c r="X9" s="36"/>
      <c r="Y9" s="49"/>
      <c r="Z9" s="27"/>
      <c r="AA9" s="22"/>
      <c r="AB9" s="78"/>
      <c r="AC9" s="79"/>
    </row>
    <row r="10" spans="1:29" x14ac:dyDescent="0.15">
      <c r="A10" s="12">
        <f>A8+1</f>
        <v>2</v>
      </c>
      <c r="B10" s="37" t="s">
        <v>49</v>
      </c>
      <c r="C10" s="37" t="s">
        <v>82</v>
      </c>
      <c r="D10" s="38" t="s">
        <v>58</v>
      </c>
      <c r="E10" s="55"/>
      <c r="F10" s="73">
        <f>SUM(E9)</f>
        <v>100</v>
      </c>
      <c r="G10" s="6">
        <f t="shared" ref="G10" si="4">G8+E9</f>
        <v>100</v>
      </c>
      <c r="H10" s="19">
        <f t="shared" ref="H10" si="5">(ROUND(E9,1)+ROUND(E11,1))/2</f>
        <v>161.25</v>
      </c>
      <c r="I10" s="8">
        <f t="shared" ref="I10" si="6">J8</f>
        <v>100</v>
      </c>
      <c r="J10" s="6">
        <f t="shared" ref="J10" si="7">E11</f>
        <v>222.5</v>
      </c>
      <c r="K10" s="7">
        <f t="shared" ref="K10" si="8">ROUND(I10,1)+ROUND(J10,1)</f>
        <v>322.5</v>
      </c>
      <c r="L10" s="8">
        <f>E9/2-2173*(U8+V8+W8-U10-V10-W10)/(1.281*E9)</f>
        <v>53.714964871194397</v>
      </c>
      <c r="M10" s="6">
        <f>E11/2+2173*(U10+V10+W10-U12-V12-W12)/(1.281*E11)</f>
        <v>99.38711899937725</v>
      </c>
      <c r="N10" s="7">
        <f t="shared" ref="N10" si="9">L10+M10</f>
        <v>153.10208387057165</v>
      </c>
      <c r="O10" s="8">
        <f>E9/2-1675*(U8+V8+W8-U10-V10-W10)/(1.281*E9)</f>
        <v>52.863583138173318</v>
      </c>
      <c r="P10" s="6">
        <f>E11/2+1675*(U10+V10+W10-U12-V12-W12)/(1.281*E11)</f>
        <v>102.10580962906438</v>
      </c>
      <c r="Q10" s="7">
        <f t="shared" ref="Q10" si="10">O10+P10</f>
        <v>154.96939276723771</v>
      </c>
      <c r="R10" s="77"/>
      <c r="S10" s="51">
        <v>670460.41099999996</v>
      </c>
      <c r="T10" s="51">
        <v>1077472.1399999999</v>
      </c>
      <c r="U10" s="13">
        <v>11.72</v>
      </c>
      <c r="V10" s="39">
        <v>0</v>
      </c>
      <c r="W10" s="59"/>
      <c r="X10" s="36"/>
      <c r="Y10" s="49"/>
      <c r="Z10" s="37"/>
      <c r="AA10" s="52" t="str">
        <f>IF(OR(O10&lt;-600,P10&lt;-600,Q10&lt;-1000,O10&gt;600,P10&gt;600,Q10&gt;1000),"Check","Ok")</f>
        <v>Ok</v>
      </c>
      <c r="AB10" s="82"/>
      <c r="AC10" s="83"/>
    </row>
    <row r="11" spans="1:29" x14ac:dyDescent="0.15">
      <c r="A11" s="20"/>
      <c r="B11" s="27"/>
      <c r="C11" s="27"/>
      <c r="D11" s="34"/>
      <c r="E11" s="53">
        <f t="shared" ref="E11:E31" si="11">ROUND(SQRT((S10-S12)^2+(T10-T12)^2),1)</f>
        <v>222.5</v>
      </c>
      <c r="F11" s="33"/>
      <c r="G11" s="15"/>
      <c r="H11" s="16"/>
      <c r="I11" s="17"/>
      <c r="J11" s="15"/>
      <c r="K11" s="16"/>
      <c r="L11" s="17"/>
      <c r="M11" s="15"/>
      <c r="N11" s="16"/>
      <c r="O11" s="17"/>
      <c r="P11" s="15"/>
      <c r="Q11" s="16"/>
      <c r="R11" s="31"/>
      <c r="S11" s="56"/>
      <c r="T11" s="56"/>
      <c r="U11" s="18"/>
      <c r="V11" s="9"/>
      <c r="W11" s="22"/>
      <c r="X11" s="36"/>
      <c r="Y11" s="49"/>
      <c r="Z11" s="27"/>
      <c r="AA11" s="22"/>
      <c r="AB11" s="78"/>
      <c r="AC11" s="79"/>
    </row>
    <row r="12" spans="1:29" x14ac:dyDescent="0.15">
      <c r="A12" s="12">
        <f t="shared" ref="A12" si="12">A10+1</f>
        <v>3</v>
      </c>
      <c r="B12" s="37" t="s">
        <v>50</v>
      </c>
      <c r="C12" s="37" t="s">
        <v>82</v>
      </c>
      <c r="D12" s="38" t="s">
        <v>59</v>
      </c>
      <c r="E12" s="55"/>
      <c r="F12" s="73">
        <f>SUM(E11)</f>
        <v>222.5</v>
      </c>
      <c r="G12" s="74">
        <f t="shared" ref="G12" si="13">G10+E11</f>
        <v>322.5</v>
      </c>
      <c r="H12" s="19">
        <f t="shared" ref="H12" si="14">(ROUND(E11,1)+ROUND(E13,1))/2</f>
        <v>248.75</v>
      </c>
      <c r="I12" s="75">
        <f t="shared" ref="I12" si="15">J10</f>
        <v>222.5</v>
      </c>
      <c r="J12" s="74">
        <f t="shared" ref="J12" si="16">E13</f>
        <v>275</v>
      </c>
      <c r="K12" s="19">
        <f t="shared" ref="K12" si="17">ROUND(I12,1)+ROUND(J12,1)</f>
        <v>497.5</v>
      </c>
      <c r="L12" s="75">
        <f t="shared" ref="L12" si="18">E11/2-2173*(U10+V10+W10-U12-V12-W12)/(1.281*E11)</f>
        <v>123.11288100062275</v>
      </c>
      <c r="M12" s="74">
        <f t="shared" ref="M12" si="19">E13/2+2173*(U12+V12+W12-U14-V14-W14)/(1.281*E13)</f>
        <v>-81.345203321268883</v>
      </c>
      <c r="N12" s="19">
        <f t="shared" ref="N12" si="20">L12+M12</f>
        <v>41.767677679353866</v>
      </c>
      <c r="O12" s="75">
        <f t="shared" ref="O12" si="21">E11/2-1675*(U10+V10+W10-U12-V12-W12)/(1.281*E11)</f>
        <v>120.39419037093562</v>
      </c>
      <c r="P12" s="74">
        <f t="shared" ref="P12" si="22">E13/2+1675*(U12+V12+W12-U14-V14-W14)/(1.281*E13)</f>
        <v>-31.191079412390877</v>
      </c>
      <c r="Q12" s="19">
        <f t="shared" ref="Q12" si="23">O12+P12</f>
        <v>89.203110958544741</v>
      </c>
      <c r="R12" s="40"/>
      <c r="S12" s="51">
        <v>670242.98100000003</v>
      </c>
      <c r="T12" s="51">
        <v>1077519.179</v>
      </c>
      <c r="U12" s="13">
        <v>13.276</v>
      </c>
      <c r="V12" s="39">
        <v>0</v>
      </c>
      <c r="W12" s="59"/>
      <c r="X12" s="36"/>
      <c r="Y12" s="49"/>
      <c r="Z12" s="37"/>
      <c r="AA12" s="52" t="str">
        <f>IF(OR(O12&lt;-600,P12&lt;-600,Q12&lt;-1000,O12&gt;600,P12&gt;600,Q12&gt;1000),"Check","Ok")</f>
        <v>Ok</v>
      </c>
      <c r="AB12" s="82"/>
      <c r="AC12" s="83"/>
    </row>
    <row r="13" spans="1:29" x14ac:dyDescent="0.15">
      <c r="A13" s="20"/>
      <c r="B13" s="27"/>
      <c r="C13" s="27"/>
      <c r="D13" s="34"/>
      <c r="E13" s="53">
        <f t="shared" si="11"/>
        <v>275</v>
      </c>
      <c r="F13" s="33"/>
      <c r="G13" s="15"/>
      <c r="H13" s="16"/>
      <c r="I13" s="17"/>
      <c r="J13" s="15"/>
      <c r="K13" s="16"/>
      <c r="L13" s="17"/>
      <c r="M13" s="15"/>
      <c r="N13" s="16"/>
      <c r="O13" s="17"/>
      <c r="P13" s="15"/>
      <c r="Q13" s="16"/>
      <c r="R13" s="31" t="s">
        <v>67</v>
      </c>
      <c r="S13" s="56"/>
      <c r="T13" s="56"/>
      <c r="U13" s="18"/>
      <c r="V13" s="9"/>
      <c r="W13" s="22"/>
      <c r="X13" s="36"/>
      <c r="Y13" s="49"/>
      <c r="Z13" s="27"/>
      <c r="AA13" s="22"/>
      <c r="AB13" s="78"/>
      <c r="AC13" s="79"/>
    </row>
    <row r="14" spans="1:29" x14ac:dyDescent="0.15">
      <c r="A14" s="12">
        <f t="shared" ref="A14:A32" si="24">A12+1</f>
        <v>4</v>
      </c>
      <c r="B14" s="87" t="s">
        <v>51</v>
      </c>
      <c r="C14" s="37" t="s">
        <v>80</v>
      </c>
      <c r="D14" s="38" t="s">
        <v>60</v>
      </c>
      <c r="E14" s="55"/>
      <c r="F14" s="73">
        <f>SUM(E13)</f>
        <v>275</v>
      </c>
      <c r="G14" s="74">
        <f t="shared" ref="G14:G32" si="25">G12+E13</f>
        <v>597.5</v>
      </c>
      <c r="H14" s="19">
        <f t="shared" ref="H14" si="26">(ROUND(E13,1)+ROUND(E15,1))/2</f>
        <v>245.6</v>
      </c>
      <c r="I14" s="75">
        <f t="shared" ref="I14" si="27">J12</f>
        <v>275</v>
      </c>
      <c r="J14" s="74">
        <f t="shared" ref="J14" si="28">E15</f>
        <v>216.2</v>
      </c>
      <c r="K14" s="19">
        <f t="shared" ref="K14" si="29">ROUND(I14,1)+ROUND(J14,1)</f>
        <v>491.2</v>
      </c>
      <c r="L14" s="75">
        <f t="shared" ref="L14" si="30">E13/2-2173*(U12+V12+W12-U14-V14-W14)/(1.281*E13)</f>
        <v>356.34520332126885</v>
      </c>
      <c r="M14" s="74">
        <f t="shared" ref="M14" si="31">E15/2+2173*(U14+V14+W14-U16-V16-W16)/(1.281*E15)</f>
        <v>241.59387367206327</v>
      </c>
      <c r="N14" s="19">
        <f t="shared" ref="N14" si="32">L14+M14</f>
        <v>597.93907699333215</v>
      </c>
      <c r="O14" s="75">
        <f t="shared" ref="O14" si="33">E13/2-1675*(U12+V12+W12-U14-V14-W14)/(1.281*E13)</f>
        <v>306.19107941239088</v>
      </c>
      <c r="P14" s="74">
        <f t="shared" ref="P14" si="34">E15/2+1675*(U14+V14+W14-U16-V16-W16)/(1.281*E15)</f>
        <v>211.00024776838745</v>
      </c>
      <c r="Q14" s="19">
        <f t="shared" ref="Q14" si="35">O14+P14</f>
        <v>517.19132718077833</v>
      </c>
      <c r="R14" s="40"/>
      <c r="S14" s="51">
        <v>670008.04500000004</v>
      </c>
      <c r="T14" s="51">
        <v>1077376.2450000001</v>
      </c>
      <c r="U14" s="13">
        <v>48.753999999999998</v>
      </c>
      <c r="V14" s="39">
        <v>0</v>
      </c>
      <c r="W14" s="84"/>
      <c r="X14" s="85"/>
      <c r="Y14" s="86"/>
      <c r="Z14" s="37"/>
      <c r="AA14" s="52" t="str">
        <f>IF(OR(O14&lt;-600,P14&lt;-600,Q14&lt;-1000,O14&gt;600,P14&gt;600,Q14&gt;1000),"Check","Ok")</f>
        <v>Ok</v>
      </c>
      <c r="AB14" s="82"/>
      <c r="AC14" s="83"/>
    </row>
    <row r="15" spans="1:29" x14ac:dyDescent="0.15">
      <c r="A15" s="20"/>
      <c r="B15" s="27"/>
      <c r="C15" s="27"/>
      <c r="D15" s="34"/>
      <c r="E15" s="53">
        <f t="shared" si="11"/>
        <v>216.2</v>
      </c>
      <c r="F15" s="33"/>
      <c r="G15" s="15"/>
      <c r="H15" s="16"/>
      <c r="I15" s="17"/>
      <c r="J15" s="15"/>
      <c r="K15" s="16"/>
      <c r="L15" s="17"/>
      <c r="M15" s="15"/>
      <c r="N15" s="16"/>
      <c r="O15" s="17"/>
      <c r="P15" s="15"/>
      <c r="Q15" s="16"/>
      <c r="R15" s="31" t="s">
        <v>68</v>
      </c>
      <c r="S15" s="56"/>
      <c r="T15" s="56"/>
      <c r="U15" s="18"/>
      <c r="V15" s="9"/>
      <c r="W15" s="22"/>
      <c r="X15" s="36"/>
      <c r="Y15" s="49"/>
      <c r="Z15" s="27"/>
      <c r="AA15" s="22"/>
      <c r="AB15" s="78"/>
      <c r="AC15" s="79"/>
    </row>
    <row r="16" spans="1:29" x14ac:dyDescent="0.15">
      <c r="A16" s="12">
        <f t="shared" si="24"/>
        <v>5</v>
      </c>
      <c r="B16" s="37" t="s">
        <v>52</v>
      </c>
      <c r="C16" s="37" t="s">
        <v>80</v>
      </c>
      <c r="D16" s="38" t="s">
        <v>61</v>
      </c>
      <c r="E16" s="55"/>
      <c r="F16" s="73">
        <f>SUM(E15)</f>
        <v>216.2</v>
      </c>
      <c r="G16" s="74">
        <f t="shared" si="25"/>
        <v>813.7</v>
      </c>
      <c r="H16" s="19">
        <f t="shared" ref="H16" si="36">(ROUND(E15,1)+ROUND(E17,1))/2</f>
        <v>250.6</v>
      </c>
      <c r="I16" s="75">
        <f t="shared" ref="I16" si="37">J14</f>
        <v>216.2</v>
      </c>
      <c r="J16" s="74">
        <f t="shared" ref="J16" si="38">E17</f>
        <v>285</v>
      </c>
      <c r="K16" s="19">
        <f t="shared" ref="K16" si="39">ROUND(I16,1)+ROUND(J16,1)</f>
        <v>501.2</v>
      </c>
      <c r="L16" s="75">
        <f t="shared" ref="L16" si="40">E15/2-2173*(U14+V14+W14-U16-V16-W16)/(1.281*E15)</f>
        <v>-25.393873672063279</v>
      </c>
      <c r="M16" s="74">
        <f t="shared" ref="M16" si="41">E17/2+2173*(U16+V16+W16-U18-V18-W18)/(1.281*E17)</f>
        <v>186.76531081802867</v>
      </c>
      <c r="N16" s="19">
        <f t="shared" ref="N16" si="42">L16+M16</f>
        <v>161.37143714596539</v>
      </c>
      <c r="O16" s="75">
        <f t="shared" ref="O16" si="43">E15/2-1675*(U14+V14+W14-U16-V16-W16)/(1.281*E15)</f>
        <v>5.1997522316125213</v>
      </c>
      <c r="P16" s="74">
        <f t="shared" ref="P16" si="44">E17/2+1675*(U16+V16+W16-U18-V18-W18)/(1.281*E17)</f>
        <v>176.62075270142569</v>
      </c>
      <c r="Q16" s="19">
        <f t="shared" ref="Q16" si="45">O16+P16</f>
        <v>181.82050493303819</v>
      </c>
      <c r="R16" s="40"/>
      <c r="S16" s="51">
        <v>669802.09600000002</v>
      </c>
      <c r="T16" s="51">
        <v>1077310.3729999999</v>
      </c>
      <c r="U16" s="13">
        <v>31.74</v>
      </c>
      <c r="V16" s="39">
        <v>0</v>
      </c>
      <c r="W16" s="84"/>
      <c r="X16" s="85"/>
      <c r="Y16" s="86"/>
      <c r="Z16" s="37"/>
      <c r="AA16" s="52" t="str">
        <f>IF(OR(O16&lt;-600,P16&lt;-600,Q16&lt;-1000,O16&gt;600,P16&gt;600,Q16&gt;1000),"Check","Ok")</f>
        <v>Ok</v>
      </c>
      <c r="AB16" s="82"/>
      <c r="AC16" s="83"/>
    </row>
    <row r="17" spans="1:29" ht="21" x14ac:dyDescent="0.15">
      <c r="A17" s="20"/>
      <c r="B17" s="27"/>
      <c r="C17" s="27"/>
      <c r="D17" s="34"/>
      <c r="E17" s="53">
        <f t="shared" si="11"/>
        <v>285</v>
      </c>
      <c r="F17" s="33"/>
      <c r="G17" s="15"/>
      <c r="H17" s="16"/>
      <c r="I17" s="17"/>
      <c r="J17" s="15"/>
      <c r="K17" s="16"/>
      <c r="L17" s="17"/>
      <c r="M17" s="15"/>
      <c r="N17" s="16"/>
      <c r="O17" s="17"/>
      <c r="P17" s="15"/>
      <c r="Q17" s="16"/>
      <c r="R17" s="31" t="s">
        <v>69</v>
      </c>
      <c r="S17" s="56"/>
      <c r="T17" s="56"/>
      <c r="U17" s="18"/>
      <c r="V17" s="9"/>
      <c r="W17" s="22"/>
      <c r="X17" s="36"/>
      <c r="Y17" s="49"/>
      <c r="Z17" s="27"/>
      <c r="AA17" s="22"/>
      <c r="AB17" s="78"/>
      <c r="AC17" s="79"/>
    </row>
    <row r="18" spans="1:29" x14ac:dyDescent="0.15">
      <c r="A18" s="14">
        <f t="shared" si="24"/>
        <v>6</v>
      </c>
      <c r="B18" s="27" t="s">
        <v>53</v>
      </c>
      <c r="C18" s="27" t="s">
        <v>79</v>
      </c>
      <c r="D18" s="34"/>
      <c r="E18" s="54"/>
      <c r="F18" s="44"/>
      <c r="G18" s="70">
        <f t="shared" si="25"/>
        <v>1098.7</v>
      </c>
      <c r="H18" s="11">
        <f t="shared" ref="H18" si="46">(ROUND(E17,1)+ROUND(E19,1))/2</f>
        <v>265</v>
      </c>
      <c r="I18" s="71">
        <f t="shared" ref="I18" si="47">J16</f>
        <v>285</v>
      </c>
      <c r="J18" s="70">
        <f t="shared" ref="J18" si="48">E19</f>
        <v>245</v>
      </c>
      <c r="K18" s="11">
        <f t="shared" ref="K18" si="49">ROUND(I18,1)+ROUND(J18,1)</f>
        <v>530</v>
      </c>
      <c r="L18" s="71">
        <f t="shared" ref="L18" si="50">E17/2-2173*(U16+V16+W16-U18-V18-W18)/(1.281*E17)</f>
        <v>98.234689181971333</v>
      </c>
      <c r="M18" s="70">
        <f t="shared" ref="M18" si="51">E19/2+2173*(U18+V18+W18-U20-V20-W20)/(1.281*E19)</f>
        <v>119.02425241759468</v>
      </c>
      <c r="N18" s="11">
        <f t="shared" ref="N18" si="52">L18+M18</f>
        <v>217.25894159956601</v>
      </c>
      <c r="O18" s="71">
        <f t="shared" ref="O18" si="53">E17/2-1675*(U16+V16+W16-U18-V18-W18)/(1.281*E17)</f>
        <v>108.37924729857431</v>
      </c>
      <c r="P18" s="70">
        <f t="shared" ref="P18" si="54">E19/2+1675*(U18+V18+W18-U20-V20-W20)/(1.281*E19)</f>
        <v>119.82081122847266</v>
      </c>
      <c r="Q18" s="11">
        <f t="shared" ref="Q18" si="55">O18+P18</f>
        <v>228.20005852704696</v>
      </c>
      <c r="R18" s="72"/>
      <c r="S18" s="56">
        <v>669521.38899999997</v>
      </c>
      <c r="T18" s="56">
        <v>1077261.07</v>
      </c>
      <c r="U18" s="18">
        <v>24.303000000000001</v>
      </c>
      <c r="V18" s="9">
        <v>0</v>
      </c>
      <c r="W18" s="59"/>
      <c r="X18" s="36"/>
      <c r="Y18" s="49"/>
      <c r="Z18" s="27"/>
      <c r="AA18" s="10" t="str">
        <f>IF(OR(O18&lt;-600,P18&lt;-600,Q18&lt;-1000,O18&gt;600,P18&gt;600,Q18&gt;1000),"Check","Ok")</f>
        <v>Ok</v>
      </c>
      <c r="AB18" s="78"/>
      <c r="AC18" s="79"/>
    </row>
    <row r="19" spans="1:29" x14ac:dyDescent="0.15">
      <c r="A19" s="20"/>
      <c r="B19" s="27"/>
      <c r="C19" s="27"/>
      <c r="D19" s="34"/>
      <c r="E19" s="53">
        <f t="shared" si="11"/>
        <v>245</v>
      </c>
      <c r="F19" s="33"/>
      <c r="G19" s="15"/>
      <c r="H19" s="16"/>
      <c r="I19" s="17"/>
      <c r="J19" s="15"/>
      <c r="K19" s="16"/>
      <c r="L19" s="17"/>
      <c r="M19" s="15"/>
      <c r="N19" s="16"/>
      <c r="O19" s="17"/>
      <c r="P19" s="15"/>
      <c r="Q19" s="16"/>
      <c r="R19" s="31" t="s">
        <v>70</v>
      </c>
      <c r="S19" s="56"/>
      <c r="T19" s="56"/>
      <c r="U19" s="18"/>
      <c r="V19" s="9"/>
      <c r="W19" s="22"/>
      <c r="X19" s="36"/>
      <c r="Y19" s="49"/>
      <c r="Z19" s="27"/>
      <c r="AA19" s="22"/>
      <c r="AB19" s="78"/>
      <c r="AC19" s="79"/>
    </row>
    <row r="20" spans="1:29" x14ac:dyDescent="0.15">
      <c r="A20" s="12">
        <f t="shared" si="24"/>
        <v>7</v>
      </c>
      <c r="B20" s="37" t="s">
        <v>54</v>
      </c>
      <c r="C20" s="37" t="s">
        <v>82</v>
      </c>
      <c r="D20" s="38" t="s">
        <v>62</v>
      </c>
      <c r="E20" s="55"/>
      <c r="F20" s="73">
        <f>SUM(E17:E19)</f>
        <v>530</v>
      </c>
      <c r="G20" s="74">
        <f t="shared" si="25"/>
        <v>1343.7</v>
      </c>
      <c r="H20" s="19">
        <f t="shared" ref="H20" si="56">(ROUND(E19,1)+ROUND(E21,1))/2</f>
        <v>221.5</v>
      </c>
      <c r="I20" s="75">
        <f t="shared" ref="I20" si="57">J18</f>
        <v>245</v>
      </c>
      <c r="J20" s="74">
        <f t="shared" ref="J20" si="58">E21</f>
        <v>198</v>
      </c>
      <c r="K20" s="19">
        <f t="shared" ref="K20" si="59">ROUND(I20,1)+ROUND(J20,1)</f>
        <v>443</v>
      </c>
      <c r="L20" s="75">
        <f t="shared" ref="L20" si="60">E19/2-2173*(U18+V18+W18-U20-V20-W20)/(1.281*E19)</f>
        <v>125.97574758240532</v>
      </c>
      <c r="M20" s="74">
        <f t="shared" ref="M20" si="61">E21/2+2173*(U20+V20+W20-U22-V22-W22)/(1.281*E21)</f>
        <v>-65.235682350436491</v>
      </c>
      <c r="N20" s="19">
        <f t="shared" ref="N20" si="62">L20+M20</f>
        <v>60.740065231968828</v>
      </c>
      <c r="O20" s="75">
        <f t="shared" ref="O20" si="63">E19/2-1675*(U18+V18+W18-U20-V20-W20)/(1.281*E19)</f>
        <v>125.17918877152734</v>
      </c>
      <c r="P20" s="74">
        <f t="shared" ref="P20" si="64">E21/2+1675*(U20+V20+W20-U22-V22-W22)/(1.281*E21)</f>
        <v>-27.596763891845882</v>
      </c>
      <c r="Q20" s="19">
        <f t="shared" ref="Q20" si="65">O20+P20</f>
        <v>97.582424879681454</v>
      </c>
      <c r="R20" s="77"/>
      <c r="S20" s="51">
        <v>669280.09600000002</v>
      </c>
      <c r="T20" s="51">
        <v>1077218.689</v>
      </c>
      <c r="U20" s="13">
        <v>24.805</v>
      </c>
      <c r="V20" s="39">
        <v>0</v>
      </c>
      <c r="W20" s="84"/>
      <c r="X20" s="85"/>
      <c r="Y20" s="86"/>
      <c r="Z20" s="37"/>
      <c r="AA20" s="52" t="str">
        <f>IF(OR(O20&lt;-600,P20&lt;-600,Q20&lt;-1000,O20&gt;600,P20&gt;600,Q20&gt;1000),"Check","Ok")</f>
        <v>Ok</v>
      </c>
      <c r="AB20" s="82"/>
      <c r="AC20" s="83"/>
    </row>
    <row r="21" spans="1:29" x14ac:dyDescent="0.15">
      <c r="A21" s="20"/>
      <c r="B21" s="27"/>
      <c r="C21" s="27"/>
      <c r="D21" s="34"/>
      <c r="E21" s="53">
        <f t="shared" si="11"/>
        <v>198</v>
      </c>
      <c r="F21" s="33"/>
      <c r="G21" s="15"/>
      <c r="H21" s="16"/>
      <c r="I21" s="17"/>
      <c r="J21" s="15"/>
      <c r="K21" s="16"/>
      <c r="L21" s="17"/>
      <c r="M21" s="15"/>
      <c r="N21" s="16"/>
      <c r="O21" s="17"/>
      <c r="P21" s="15"/>
      <c r="Q21" s="16"/>
      <c r="R21" s="31" t="s">
        <v>71</v>
      </c>
      <c r="S21" s="56"/>
      <c r="T21" s="56"/>
      <c r="U21" s="18"/>
      <c r="V21" s="9"/>
      <c r="W21" s="22"/>
      <c r="X21" s="36"/>
      <c r="Y21" s="49"/>
      <c r="Z21" s="27"/>
      <c r="AA21" s="22"/>
      <c r="AB21" s="78"/>
      <c r="AC21" s="79"/>
    </row>
    <row r="22" spans="1:29" x14ac:dyDescent="0.15">
      <c r="A22" s="14">
        <f t="shared" si="24"/>
        <v>8</v>
      </c>
      <c r="B22" s="27" t="s">
        <v>44</v>
      </c>
      <c r="C22" s="27" t="s">
        <v>79</v>
      </c>
      <c r="D22" s="34"/>
      <c r="E22" s="54"/>
      <c r="F22" s="44"/>
      <c r="G22" s="70">
        <f t="shared" si="25"/>
        <v>1541.7</v>
      </c>
      <c r="H22" s="11">
        <f t="shared" ref="H22" si="66">(ROUND(E21,1)+ROUND(E23,1))/2</f>
        <v>210.75</v>
      </c>
      <c r="I22" s="71">
        <f t="shared" ref="I22" si="67">J20</f>
        <v>198</v>
      </c>
      <c r="J22" s="70">
        <f t="shared" ref="J22" si="68">E23</f>
        <v>223.5</v>
      </c>
      <c r="K22" s="11">
        <f t="shared" ref="K22" si="69">ROUND(I22,1)+ROUND(J22,1)</f>
        <v>421.5</v>
      </c>
      <c r="L22" s="71">
        <f t="shared" ref="L22" si="70">E21/2-2173*(U20+V20+W20-U22-V22-W22)/(1.281*E21)</f>
        <v>263.23568235043649</v>
      </c>
      <c r="M22" s="70">
        <f t="shared" ref="M22" si="71">E23/2+2173*(U22+V22+W22-U24-V24-W24)/(1.281*E23)</f>
        <v>9.6589567539341914</v>
      </c>
      <c r="N22" s="11">
        <f t="shared" ref="N22" si="72">L22+M22</f>
        <v>272.8946391043707</v>
      </c>
      <c r="O22" s="71">
        <f t="shared" ref="O22" si="73">E21/2-1675*(U20+V20+W20-U22-V22-W22)/(1.281*E21)</f>
        <v>225.59676389184588</v>
      </c>
      <c r="P22" s="70">
        <f t="shared" ref="P22" si="74">E23/2+1675*(U22+V22+W22-U24-V24-W24)/(1.281*E23)</f>
        <v>33.055799614744487</v>
      </c>
      <c r="Q22" s="11">
        <f t="shared" ref="Q22" si="75">O22+P22</f>
        <v>258.65256350659035</v>
      </c>
      <c r="R22" s="31"/>
      <c r="S22" s="56">
        <v>669245.27500000002</v>
      </c>
      <c r="T22" s="56">
        <v>1077413.6529999999</v>
      </c>
      <c r="U22" s="18">
        <v>43.975000000000001</v>
      </c>
      <c r="V22" s="9">
        <v>0</v>
      </c>
      <c r="W22" s="59"/>
      <c r="X22" s="36"/>
      <c r="Y22" s="49"/>
      <c r="Z22" s="27"/>
      <c r="AA22" s="10" t="str">
        <f>IF(OR(O22&lt;-600,P22&lt;-600,Q22&lt;-1000,O22&gt;600,P22&gt;600,Q22&gt;1000),"Check","Ok")</f>
        <v>Ok</v>
      </c>
      <c r="AB22" s="78"/>
      <c r="AC22" s="79"/>
    </row>
    <row r="23" spans="1:29" x14ac:dyDescent="0.15">
      <c r="A23" s="20"/>
      <c r="B23" s="27"/>
      <c r="C23" s="27"/>
      <c r="D23" s="34"/>
      <c r="E23" s="53">
        <f t="shared" si="11"/>
        <v>223.5</v>
      </c>
      <c r="F23" s="33"/>
      <c r="G23" s="15"/>
      <c r="H23" s="16"/>
      <c r="I23" s="17"/>
      <c r="J23" s="15"/>
      <c r="K23" s="16"/>
      <c r="L23" s="17"/>
      <c r="M23" s="15"/>
      <c r="N23" s="16"/>
      <c r="O23" s="17"/>
      <c r="P23" s="15"/>
      <c r="Q23" s="16"/>
      <c r="R23" s="31" t="s">
        <v>72</v>
      </c>
      <c r="S23" s="56"/>
      <c r="T23" s="56"/>
      <c r="U23" s="18"/>
      <c r="V23" s="9"/>
      <c r="W23" s="22"/>
      <c r="X23" s="36"/>
      <c r="Y23" s="49"/>
      <c r="Z23" s="27"/>
      <c r="AA23" s="22"/>
      <c r="AB23" s="78"/>
      <c r="AC23" s="79"/>
    </row>
    <row r="24" spans="1:29" x14ac:dyDescent="0.15">
      <c r="A24" s="14">
        <f t="shared" si="24"/>
        <v>9</v>
      </c>
      <c r="B24" s="27" t="s">
        <v>45</v>
      </c>
      <c r="C24" s="27" t="s">
        <v>79</v>
      </c>
      <c r="D24" s="34"/>
      <c r="E24" s="54"/>
      <c r="F24" s="44"/>
      <c r="G24" s="70">
        <f t="shared" si="25"/>
        <v>1765.2</v>
      </c>
      <c r="H24" s="11">
        <f t="shared" ref="H24" si="76">(ROUND(E23,1)+ROUND(E25,1))/2</f>
        <v>232.15</v>
      </c>
      <c r="I24" s="71">
        <f t="shared" ref="I24" si="77">J22</f>
        <v>223.5</v>
      </c>
      <c r="J24" s="70">
        <f t="shared" ref="J24" si="78">E25</f>
        <v>240.8</v>
      </c>
      <c r="K24" s="11">
        <f t="shared" ref="K24" si="79">ROUND(I24,1)+ROUND(J24,1)</f>
        <v>464.3</v>
      </c>
      <c r="L24" s="71">
        <f t="shared" ref="L24" si="80">E23/2-2173*(U22+V22+W22-U24-V24-W24)/(1.281*E23)</f>
        <v>213.84104324606579</v>
      </c>
      <c r="M24" s="70">
        <f t="shared" ref="M24" si="81">E25/2+2173*(U24+V24+W24-U26-V26-W26)/(1.281*E25)</f>
        <v>-60.898896989218912</v>
      </c>
      <c r="N24" s="11">
        <f t="shared" ref="N24" si="82">L24+M24</f>
        <v>152.94214625684688</v>
      </c>
      <c r="O24" s="71">
        <f t="shared" ref="O24" si="83">E23/2-1675*(U22+V22+W22-U24-V24-W24)/(1.281*E23)</f>
        <v>190.4442003852555</v>
      </c>
      <c r="P24" s="70">
        <f t="shared" ref="P24" si="84">E25/2+1675*(U24+V24+W24-U26-V26-W26)/(1.281*E25)</f>
        <v>-19.349494918058753</v>
      </c>
      <c r="Q24" s="11">
        <f t="shared" ref="Q24" si="85">O24+P24</f>
        <v>171.09470546719675</v>
      </c>
      <c r="R24" s="31"/>
      <c r="S24" s="56">
        <v>669205.97699999996</v>
      </c>
      <c r="T24" s="56">
        <v>1077633.6810000001</v>
      </c>
      <c r="U24" s="18">
        <v>57.426000000000002</v>
      </c>
      <c r="V24" s="9">
        <v>0</v>
      </c>
      <c r="W24" s="59"/>
      <c r="X24" s="36"/>
      <c r="Y24" s="49"/>
      <c r="Z24" s="27"/>
      <c r="AA24" s="10" t="str">
        <f>IF(OR(O24&lt;-600,P24&lt;-600,Q24&lt;-1000,O24&gt;600,P24&gt;600,Q24&gt;1000),"Check","Ok")</f>
        <v>Ok</v>
      </c>
      <c r="AB24" s="78"/>
      <c r="AC24" s="79"/>
    </row>
    <row r="25" spans="1:29" x14ac:dyDescent="0.15">
      <c r="A25" s="20"/>
      <c r="B25" s="27"/>
      <c r="C25" s="27"/>
      <c r="D25" s="34"/>
      <c r="E25" s="53">
        <f t="shared" si="11"/>
        <v>240.8</v>
      </c>
      <c r="F25" s="33"/>
      <c r="G25" s="15"/>
      <c r="H25" s="16"/>
      <c r="I25" s="17"/>
      <c r="J25" s="15"/>
      <c r="K25" s="16"/>
      <c r="L25" s="17"/>
      <c r="M25" s="15"/>
      <c r="N25" s="16"/>
      <c r="O25" s="17"/>
      <c r="P25" s="15"/>
      <c r="Q25" s="16"/>
      <c r="R25" s="31" t="s">
        <v>73</v>
      </c>
      <c r="S25" s="56"/>
      <c r="T25" s="56"/>
      <c r="U25" s="18"/>
      <c r="V25" s="9"/>
      <c r="W25" s="22"/>
      <c r="X25" s="36"/>
      <c r="Y25" s="49"/>
      <c r="Z25" s="27"/>
      <c r="AA25" s="10"/>
      <c r="AB25" s="78"/>
      <c r="AC25" s="79"/>
    </row>
    <row r="26" spans="1:29" x14ac:dyDescent="0.15">
      <c r="A26" s="12">
        <f t="shared" si="24"/>
        <v>10</v>
      </c>
      <c r="B26" s="37" t="s">
        <v>46</v>
      </c>
      <c r="C26" s="37" t="s">
        <v>81</v>
      </c>
      <c r="D26" s="38" t="s">
        <v>63</v>
      </c>
      <c r="E26" s="55"/>
      <c r="F26" s="73">
        <f>SUM(E21:E25)</f>
        <v>662.3</v>
      </c>
      <c r="G26" s="74">
        <f t="shared" si="25"/>
        <v>2006</v>
      </c>
      <c r="H26" s="19">
        <f t="shared" ref="H26" si="86">(ROUND(E25,1)+ROUND(E27,1))/2</f>
        <v>392.25</v>
      </c>
      <c r="I26" s="75">
        <f t="shared" ref="I26" si="87">J24</f>
        <v>240.8</v>
      </c>
      <c r="J26" s="74">
        <f t="shared" ref="J26" si="88">E27</f>
        <v>543.70000000000005</v>
      </c>
      <c r="K26" s="19">
        <f t="shared" ref="K26" si="89">ROUND(I26,1)+ROUND(J26,1)</f>
        <v>784.5</v>
      </c>
      <c r="L26" s="75">
        <f t="shared" ref="L26" si="90">E25/2-2173*(U24+V24+W24-U26-V26-W26)/(1.281*E25)</f>
        <v>301.69889698921895</v>
      </c>
      <c r="M26" s="74">
        <f t="shared" ref="M26" si="91">E27/2+2173*(U26+V26+W26-U28-V28-W28)/(1.281*E27)</f>
        <v>400.82045096935349</v>
      </c>
      <c r="N26" s="19">
        <f t="shared" ref="N26" si="92">L26+M26</f>
        <v>702.51934795857244</v>
      </c>
      <c r="O26" s="75">
        <f t="shared" ref="O26" si="93">E25/2-1675*(U24+V24+W24-U26-V26-W26)/(1.281*E25)</f>
        <v>260.14949491805874</v>
      </c>
      <c r="P26" s="74">
        <f t="shared" ref="P26" si="94">E27/2+1675*(U26+V26+W26-U28-V28-W28)/(1.281*E27)</f>
        <v>371.26348613606399</v>
      </c>
      <c r="Q26" s="19">
        <f t="shared" ref="Q26" si="95">O26+P26</f>
        <v>631.41298105412272</v>
      </c>
      <c r="R26" s="40"/>
      <c r="S26" s="51">
        <v>669163.63800000004</v>
      </c>
      <c r="T26" s="51">
        <v>1077870.736</v>
      </c>
      <c r="U26" s="13">
        <v>74.162000000000006</v>
      </c>
      <c r="V26" s="39">
        <v>9</v>
      </c>
      <c r="W26" s="84"/>
      <c r="X26" s="85"/>
      <c r="Y26" s="86"/>
      <c r="Z26" s="37"/>
      <c r="AA26" s="52" t="str">
        <f>IF(OR(O26&lt;-600,P26&lt;-600,Q26&lt;-1000,O26&gt;600,P26&gt;600,Q26&gt;1000),"Check","Ok")</f>
        <v>Ok</v>
      </c>
      <c r="AB26" s="82"/>
      <c r="AC26" s="83"/>
    </row>
    <row r="27" spans="1:29" ht="21" x14ac:dyDescent="0.15">
      <c r="A27" s="20"/>
      <c r="B27" s="27"/>
      <c r="C27" s="27"/>
      <c r="D27" s="34"/>
      <c r="E27" s="53">
        <f t="shared" si="11"/>
        <v>543.70000000000005</v>
      </c>
      <c r="F27" s="33"/>
      <c r="G27" s="15"/>
      <c r="H27" s="16"/>
      <c r="I27" s="17"/>
      <c r="J27" s="15"/>
      <c r="K27" s="16"/>
      <c r="L27" s="17"/>
      <c r="M27" s="15"/>
      <c r="N27" s="16"/>
      <c r="O27" s="17"/>
      <c r="P27" s="15"/>
      <c r="Q27" s="16"/>
      <c r="R27" s="31" t="s">
        <v>74</v>
      </c>
      <c r="S27" s="56"/>
      <c r="T27" s="56"/>
      <c r="U27" s="18"/>
      <c r="V27" s="9"/>
      <c r="W27" s="22"/>
      <c r="X27" s="36"/>
      <c r="Y27" s="49"/>
      <c r="Z27" s="27"/>
      <c r="AA27" s="22"/>
      <c r="AB27" s="78"/>
      <c r="AC27" s="79"/>
    </row>
    <row r="28" spans="1:29" x14ac:dyDescent="0.15">
      <c r="A28" s="12">
        <f t="shared" si="24"/>
        <v>11</v>
      </c>
      <c r="B28" s="37" t="s">
        <v>47</v>
      </c>
      <c r="C28" s="37" t="s">
        <v>81</v>
      </c>
      <c r="D28" s="38" t="s">
        <v>64</v>
      </c>
      <c r="E28" s="55"/>
      <c r="F28" s="73">
        <f>SUM(E27)</f>
        <v>543.70000000000005</v>
      </c>
      <c r="G28" s="74">
        <f t="shared" si="25"/>
        <v>2549.6999999999998</v>
      </c>
      <c r="H28" s="19">
        <f t="shared" ref="H28" si="96">(ROUND(E27,1)+ROUND(E29,1))/2</f>
        <v>499.75</v>
      </c>
      <c r="I28" s="75">
        <f t="shared" ref="I28" si="97">J26</f>
        <v>543.70000000000005</v>
      </c>
      <c r="J28" s="74">
        <f t="shared" ref="J28" si="98">E29</f>
        <v>455.8</v>
      </c>
      <c r="K28" s="19">
        <f t="shared" ref="K28" si="99">ROUND(I28,1)+ROUND(J28,1)</f>
        <v>999.5</v>
      </c>
      <c r="L28" s="75">
        <f t="shared" ref="L28" si="100">E27/2-2173*(U26+V26+W26-U28-V28-W28)/(1.281*E27)</f>
        <v>142.87954903064656</v>
      </c>
      <c r="M28" s="74">
        <f t="shared" ref="M28" si="101">E29/2+2173*(U28+V28+W28-U30-V30-W30)/(1.281*E29)</f>
        <v>189.17244340359093</v>
      </c>
      <c r="N28" s="19">
        <f t="shared" ref="N28" si="102">L28+M28</f>
        <v>332.05199243423749</v>
      </c>
      <c r="O28" s="75">
        <f t="shared" ref="O28" si="103">E27/2-1675*(U26+V26+W26-U28-V28-W28)/(1.281*E27)</f>
        <v>172.43651386393603</v>
      </c>
      <c r="P28" s="74">
        <f t="shared" ref="P28" si="104">E29/2+1675*(U28+V28+W28-U30-V30-W30)/(1.281*E29)</f>
        <v>198.04787975196265</v>
      </c>
      <c r="Q28" s="19">
        <f t="shared" ref="Q28" si="105">O28+P28</f>
        <v>370.48439361589868</v>
      </c>
      <c r="R28" s="40"/>
      <c r="S28" s="51">
        <v>669054.95499999996</v>
      </c>
      <c r="T28" s="51">
        <v>1078403.4809999999</v>
      </c>
      <c r="U28" s="13">
        <v>32.825000000000003</v>
      </c>
      <c r="V28" s="39">
        <v>9</v>
      </c>
      <c r="W28" s="84"/>
      <c r="X28" s="85"/>
      <c r="Y28" s="86"/>
      <c r="Z28" s="37"/>
      <c r="AA28" s="52" t="str">
        <f>IF(OR(O28&lt;-600,P28&lt;-600,Q28&lt;-1000,O28&gt;600,P28&gt;600,Q28&gt;1000),"Check","Ok")</f>
        <v>Ok</v>
      </c>
      <c r="AB28" s="82"/>
      <c r="AC28" s="83"/>
    </row>
    <row r="29" spans="1:29" ht="21" x14ac:dyDescent="0.15">
      <c r="A29" s="20"/>
      <c r="B29" s="27"/>
      <c r="C29" s="27"/>
      <c r="D29" s="34"/>
      <c r="E29" s="53">
        <f t="shared" si="11"/>
        <v>455.8</v>
      </c>
      <c r="F29" s="33"/>
      <c r="G29" s="15"/>
      <c r="H29" s="16"/>
      <c r="I29" s="17"/>
      <c r="J29" s="15"/>
      <c r="K29" s="16"/>
      <c r="L29" s="17"/>
      <c r="M29" s="15"/>
      <c r="N29" s="16"/>
      <c r="O29" s="17"/>
      <c r="P29" s="15"/>
      <c r="Q29" s="16"/>
      <c r="R29" s="31" t="s">
        <v>75</v>
      </c>
      <c r="S29" s="56"/>
      <c r="T29" s="56"/>
      <c r="U29" s="18"/>
      <c r="V29" s="9"/>
      <c r="W29" s="22"/>
      <c r="X29" s="36"/>
      <c r="Y29" s="49"/>
      <c r="Z29" s="27"/>
      <c r="AA29" s="22"/>
      <c r="AB29" s="78"/>
      <c r="AC29" s="79"/>
    </row>
    <row r="30" spans="1:29" x14ac:dyDescent="0.15">
      <c r="A30" s="14">
        <f t="shared" si="24"/>
        <v>12</v>
      </c>
      <c r="B30" s="27" t="s">
        <v>55</v>
      </c>
      <c r="C30" s="27" t="s">
        <v>81</v>
      </c>
      <c r="D30" s="34"/>
      <c r="E30" s="54"/>
      <c r="F30" s="44"/>
      <c r="G30" s="70">
        <f t="shared" si="25"/>
        <v>3005.5</v>
      </c>
      <c r="H30" s="11">
        <f t="shared" ref="H30" si="106">(ROUND(E29,1)+ROUND(E31,1))/2</f>
        <v>504.20000000000005</v>
      </c>
      <c r="I30" s="71">
        <f t="shared" ref="I30" si="107">J28</f>
        <v>455.8</v>
      </c>
      <c r="J30" s="70">
        <f t="shared" ref="J30" si="108">E31</f>
        <v>552.6</v>
      </c>
      <c r="K30" s="11">
        <f t="shared" ref="K30" si="109">ROUND(I30,1)+ROUND(J30,1)</f>
        <v>1008.4000000000001</v>
      </c>
      <c r="L30" s="71">
        <f t="shared" ref="L30" si="110">E29/2-2173*(U28+V28+W28-U30-V30-W30)/(1.281*E29)</f>
        <v>266.62755659640908</v>
      </c>
      <c r="M30" s="70">
        <f t="shared" ref="M30" si="111">E31/2+2173*(U30+V30+W30-U32-V32-W32)/(1.281*E31)</f>
        <v>261.24299038566676</v>
      </c>
      <c r="N30" s="11">
        <f t="shared" ref="N30" si="112">L30+M30</f>
        <v>527.87054698207589</v>
      </c>
      <c r="O30" s="71">
        <f t="shared" ref="O30" si="113">E29/2-1675*(U28+V28+W28-U30-V30-W30)/(1.281*E29)</f>
        <v>257.75212024803739</v>
      </c>
      <c r="P30" s="70">
        <f t="shared" ref="P30" si="114">E31/2+1675*(U30+V30+W30-U32-V32-W32)/(1.281*E31)</f>
        <v>264.69369944592353</v>
      </c>
      <c r="Q30" s="11">
        <f t="shared" ref="Q30" si="115">O30+P30</f>
        <v>522.44581969396086</v>
      </c>
      <c r="R30" s="31"/>
      <c r="S30" s="56">
        <v>668964.57900000003</v>
      </c>
      <c r="T30" s="56">
        <v>1078850.267</v>
      </c>
      <c r="U30" s="18">
        <v>43.231000000000002</v>
      </c>
      <c r="V30" s="9">
        <v>9</v>
      </c>
      <c r="W30" s="59"/>
      <c r="X30" s="36"/>
      <c r="Y30" s="49"/>
      <c r="Z30" s="27"/>
      <c r="AA30" s="10" t="str">
        <f>IF(OR(O30&lt;-600,P30&lt;-600,Q30&lt;-1000,O30&gt;600,P30&gt;600,Q30&gt;1000),"Check","Ok")</f>
        <v>Ok</v>
      </c>
      <c r="AB30" s="78"/>
      <c r="AC30" s="79"/>
    </row>
    <row r="31" spans="1:29" ht="21" x14ac:dyDescent="0.15">
      <c r="A31" s="20"/>
      <c r="B31" s="27"/>
      <c r="C31" s="27"/>
      <c r="D31" s="34"/>
      <c r="E31" s="53">
        <f t="shared" si="11"/>
        <v>552.6</v>
      </c>
      <c r="F31" s="33"/>
      <c r="G31" s="15"/>
      <c r="H31" s="16"/>
      <c r="I31" s="17"/>
      <c r="J31" s="15"/>
      <c r="K31" s="16"/>
      <c r="L31" s="17"/>
      <c r="M31" s="15"/>
      <c r="N31" s="16"/>
      <c r="O31" s="17"/>
      <c r="P31" s="15"/>
      <c r="Q31" s="16"/>
      <c r="R31" s="31" t="s">
        <v>76</v>
      </c>
      <c r="S31" s="56"/>
      <c r="T31" s="56"/>
      <c r="U31" s="18"/>
      <c r="V31" s="9"/>
      <c r="W31" s="22"/>
      <c r="X31" s="36"/>
      <c r="Y31" s="49"/>
      <c r="Z31" s="27"/>
      <c r="AA31" s="22"/>
      <c r="AB31" s="78"/>
      <c r="AC31" s="79"/>
    </row>
    <row r="32" spans="1:29" x14ac:dyDescent="0.15">
      <c r="A32" s="14">
        <f t="shared" si="24"/>
        <v>13</v>
      </c>
      <c r="B32" s="27" t="s">
        <v>56</v>
      </c>
      <c r="C32" s="27" t="s">
        <v>84</v>
      </c>
      <c r="D32" s="34"/>
      <c r="E32" s="54"/>
      <c r="F32" s="44"/>
      <c r="G32" s="70">
        <f t="shared" si="25"/>
        <v>3558.1</v>
      </c>
      <c r="H32" s="11">
        <f t="shared" ref="H32" si="116">(ROUND(E31,1)+ROUND(E33,1))/2</f>
        <v>377</v>
      </c>
      <c r="I32" s="71">
        <f t="shared" ref="I32" si="117">J30</f>
        <v>552.6</v>
      </c>
      <c r="J32" s="70">
        <f t="shared" ref="J32" si="118">E33</f>
        <v>201.4</v>
      </c>
      <c r="K32" s="11">
        <f t="shared" ref="K32" si="119">ROUND(I32,1)+ROUND(J32,1)</f>
        <v>754</v>
      </c>
      <c r="L32" s="71">
        <f t="shared" ref="L32" si="120">E31/2-2173*(U30+V30+W30-U32-V32-W32)/(1.281*E31)</f>
        <v>291.35700961433326</v>
      </c>
      <c r="M32" s="70">
        <f>E33/2+2173*(U32+V32+W32-U34-V34-W34)/(1.281*E33)</f>
        <v>29.814589753071175</v>
      </c>
      <c r="N32" s="11">
        <f t="shared" ref="N32" si="121">L32+M32</f>
        <v>321.17159936740444</v>
      </c>
      <c r="O32" s="71">
        <f t="shared" ref="O32" si="122">E31/2-1675*(U30+V30+W30-U32-V32-W32)/(1.281*E31)</f>
        <v>287.90630055407649</v>
      </c>
      <c r="P32" s="70">
        <f>E33/2+1675*(U32+V32+W32-U34-V34-W34)/(1.281*E33)</f>
        <v>46.059842538607555</v>
      </c>
      <c r="Q32" s="11">
        <f t="shared" ref="Q32" si="123">O32+P32</f>
        <v>333.96614309268404</v>
      </c>
      <c r="R32" s="31"/>
      <c r="S32" s="56">
        <v>668855.02500000002</v>
      </c>
      <c r="T32" s="56">
        <v>1079391.858</v>
      </c>
      <c r="U32" s="18">
        <v>48.136000000000003</v>
      </c>
      <c r="V32" s="9">
        <v>9</v>
      </c>
      <c r="W32" s="59"/>
      <c r="X32" s="36"/>
      <c r="Y32" s="49"/>
      <c r="Z32" s="27"/>
      <c r="AA32" s="10" t="str">
        <f>IF(OR(O32&lt;-600,P32&lt;-600,Q32&lt;-1000,O32&gt;600,P32&gt;600,Q32&gt;1000),"Check","Ok")</f>
        <v>Ok</v>
      </c>
      <c r="AB32" s="78"/>
      <c r="AC32" s="79"/>
    </row>
    <row r="33" spans="1:29" x14ac:dyDescent="0.15">
      <c r="A33" s="20"/>
      <c r="B33" s="27"/>
      <c r="C33" s="27"/>
      <c r="D33" s="34"/>
      <c r="E33" s="53">
        <f>ROUND(SQRT((S32-S34)^2+(T32-T34)^2),1)</f>
        <v>201.4</v>
      </c>
      <c r="F33" s="33"/>
      <c r="G33" s="15"/>
      <c r="H33" s="16"/>
      <c r="I33" s="17"/>
      <c r="J33" s="15"/>
      <c r="K33" s="16"/>
      <c r="L33" s="17"/>
      <c r="M33" s="15"/>
      <c r="N33" s="16"/>
      <c r="O33" s="17"/>
      <c r="P33" s="15"/>
      <c r="Q33" s="16"/>
      <c r="R33" s="31" t="s">
        <v>77</v>
      </c>
      <c r="S33" s="56"/>
      <c r="T33" s="56"/>
      <c r="U33" s="18"/>
      <c r="V33" s="9"/>
      <c r="W33" s="22"/>
      <c r="X33" s="36"/>
      <c r="Y33" s="49"/>
      <c r="Z33" s="27"/>
      <c r="AA33" s="22"/>
      <c r="AB33" s="78"/>
      <c r="AC33" s="79"/>
    </row>
    <row r="34" spans="1:29" x14ac:dyDescent="0.15">
      <c r="A34" s="12">
        <f>A32+1</f>
        <v>14</v>
      </c>
      <c r="B34" s="37" t="s">
        <v>57</v>
      </c>
      <c r="C34" s="37" t="s">
        <v>82</v>
      </c>
      <c r="D34" s="38"/>
      <c r="E34" s="55"/>
      <c r="F34" s="73">
        <f>SUM(E29:E33)</f>
        <v>1209.8000000000002</v>
      </c>
      <c r="G34" s="74">
        <f>G32+E33</f>
        <v>3759.5</v>
      </c>
      <c r="H34" s="19">
        <f>(ROUND(E33,1)+ROUND(E35,1))/2</f>
        <v>100.7</v>
      </c>
      <c r="I34" s="75">
        <f>J32</f>
        <v>201.4</v>
      </c>
      <c r="J34" s="74">
        <f t="shared" ref="J34" si="124">E35</f>
        <v>0</v>
      </c>
      <c r="K34" s="19">
        <f t="shared" ref="K34" si="125">ROUND(I34,1)+ROUND(J34,1)</f>
        <v>201.4</v>
      </c>
      <c r="L34" s="75">
        <f>E33/2-2173*(U32+V32+W32-U34-V34-W34)/(1.281*E33)</f>
        <v>171.58541024692883</v>
      </c>
      <c r="M34" s="74">
        <v>0</v>
      </c>
      <c r="N34" s="19">
        <f t="shared" ref="N34" si="126">L34+M34</f>
        <v>171.58541024692883</v>
      </c>
      <c r="O34" s="75">
        <f>E33/2-1675*(U32+V32+W32-U34-V34-W34)/(1.281*E33)</f>
        <v>155.34015746139244</v>
      </c>
      <c r="P34" s="74">
        <v>0</v>
      </c>
      <c r="Q34" s="19">
        <f t="shared" ref="Q34" si="127">O34+P34</f>
        <v>155.34015746139244</v>
      </c>
      <c r="R34" s="40"/>
      <c r="S34" s="51">
        <v>668815.08900000004</v>
      </c>
      <c r="T34" s="51">
        <v>1079589.287</v>
      </c>
      <c r="U34" s="13">
        <v>65.552000000000007</v>
      </c>
      <c r="V34" s="39">
        <v>0</v>
      </c>
      <c r="W34" s="84"/>
      <c r="X34" s="85"/>
      <c r="Y34" s="86"/>
      <c r="Z34" s="37"/>
      <c r="AA34" s="52" t="str">
        <f>IF(OR(O34&lt;-600,P34&lt;-600,Q34&lt;-1000,O34&gt;600,P34&gt;600,Q34&gt;1000),"Check","Ok")</f>
        <v>Ok</v>
      </c>
      <c r="AB34" s="82"/>
      <c r="AC34" s="83"/>
    </row>
  </sheetData>
  <autoFilter ref="C1:C34"/>
  <mergeCells count="24">
    <mergeCell ref="AB6:AB7"/>
    <mergeCell ref="AC6:AC7"/>
    <mergeCell ref="AA6:AA7"/>
    <mergeCell ref="D6:D7"/>
    <mergeCell ref="G6:G7"/>
    <mergeCell ref="R6:R7"/>
    <mergeCell ref="I6:K6"/>
    <mergeCell ref="H6:H7"/>
    <mergeCell ref="O6:Q6"/>
    <mergeCell ref="F6:F7"/>
    <mergeCell ref="V6:V7"/>
    <mergeCell ref="W6:W7"/>
    <mergeCell ref="S6:U6"/>
    <mergeCell ref="X6:Y6"/>
    <mergeCell ref="E6:E7"/>
    <mergeCell ref="L6:N6"/>
    <mergeCell ref="A1:Z1"/>
    <mergeCell ref="A2:Z2"/>
    <mergeCell ref="A3:Z3"/>
    <mergeCell ref="A4:Z4"/>
    <mergeCell ref="Z6:Z7"/>
    <mergeCell ref="A6:A7"/>
    <mergeCell ref="B6:B7"/>
    <mergeCell ref="C6:C7"/>
  </mergeCells>
  <phoneticPr fontId="0" type="noConversion"/>
  <printOptions horizontalCentered="1" gridLines="1"/>
  <pageMargins left="0.78740157480314998" right="0.55118110236220497" top="0.78740157480314998" bottom="0.82677165354330695" header="0.55118110236220497" footer="0.59055118110236204"/>
  <pageSetup paperSize="8" orientation="landscape" verticalDpi="300" r:id="rId1"/>
  <headerFooter alignWithMargins="0">
    <oddFooter>&amp;LSurveyor:  For Solutions, Cochin&amp;CPage &amp;P of &amp;N   &amp;ROwner: Kerala State Electricity Board, Kalamuserry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C8" sqref="C8"/>
    </sheetView>
  </sheetViews>
  <sheetFormatPr defaultRowHeight="12.75" x14ac:dyDescent="0.2"/>
  <cols>
    <col min="1" max="1" width="21.5703125" style="41" customWidth="1"/>
    <col min="2" max="2" width="27.7109375" style="41" customWidth="1"/>
    <col min="3" max="16384" width="9.140625" style="41"/>
  </cols>
  <sheetData>
    <row r="1" spans="1:6" x14ac:dyDescent="0.2">
      <c r="A1" s="120" t="s">
        <v>66</v>
      </c>
      <c r="B1" s="120"/>
      <c r="E1" s="120"/>
      <c r="F1" s="120"/>
    </row>
    <row r="2" spans="1:6" x14ac:dyDescent="0.2">
      <c r="A2" s="42" t="s">
        <v>20</v>
      </c>
      <c r="B2" s="41">
        <v>16.100000000000001</v>
      </c>
      <c r="E2" s="42"/>
    </row>
    <row r="3" spans="1:6" x14ac:dyDescent="0.2">
      <c r="A3" s="42" t="s">
        <v>21</v>
      </c>
      <c r="B3" s="41">
        <v>7.165</v>
      </c>
      <c r="E3" s="42"/>
    </row>
    <row r="4" spans="1:6" x14ac:dyDescent="0.2">
      <c r="A4" s="42" t="s">
        <v>22</v>
      </c>
      <c r="B4" s="41">
        <v>35</v>
      </c>
      <c r="E4" s="42"/>
    </row>
    <row r="5" spans="1:6" x14ac:dyDescent="0.2">
      <c r="A5" s="42" t="s">
        <v>23</v>
      </c>
      <c r="B5" s="41">
        <v>1675</v>
      </c>
      <c r="E5" s="42"/>
    </row>
    <row r="6" spans="1:6" x14ac:dyDescent="0.2">
      <c r="A6" s="42" t="s">
        <v>24</v>
      </c>
      <c r="B6" s="41">
        <v>2173</v>
      </c>
      <c r="E6" s="42"/>
    </row>
    <row r="7" spans="1:6" x14ac:dyDescent="0.2">
      <c r="A7" s="42" t="s">
        <v>33</v>
      </c>
      <c r="B7" s="41">
        <v>1.2809999999999999</v>
      </c>
      <c r="C7" s="41" t="s">
        <v>78</v>
      </c>
      <c r="E7" s="42"/>
    </row>
    <row r="8" spans="1:6" x14ac:dyDescent="0.2">
      <c r="A8" s="42" t="s">
        <v>25</v>
      </c>
      <c r="B8" s="41">
        <v>20</v>
      </c>
      <c r="E8" s="42"/>
    </row>
    <row r="9" spans="1:6" x14ac:dyDescent="0.2">
      <c r="A9" s="42" t="s">
        <v>26</v>
      </c>
      <c r="B9" s="41">
        <v>2</v>
      </c>
      <c r="E9" s="42"/>
    </row>
    <row r="10" spans="1:6" x14ac:dyDescent="0.2">
      <c r="A10" s="42" t="s">
        <v>27</v>
      </c>
      <c r="B10" s="41">
        <v>1000</v>
      </c>
      <c r="E10" s="42"/>
    </row>
    <row r="11" spans="1:6" x14ac:dyDescent="0.2">
      <c r="A11" s="42" t="s">
        <v>28</v>
      </c>
      <c r="B11" s="41">
        <v>100</v>
      </c>
      <c r="E11" s="42"/>
    </row>
    <row r="12" spans="1:6" x14ac:dyDescent="0.2">
      <c r="A12" s="42" t="s">
        <v>29</v>
      </c>
      <c r="B12" s="41">
        <v>2000</v>
      </c>
      <c r="E12" s="42"/>
    </row>
    <row r="13" spans="1:6" x14ac:dyDescent="0.2">
      <c r="A13" s="42" t="s">
        <v>30</v>
      </c>
      <c r="B13" s="41">
        <v>220</v>
      </c>
      <c r="E13" s="42"/>
    </row>
    <row r="14" spans="1:6" x14ac:dyDescent="0.2">
      <c r="A14" s="42" t="s">
        <v>31</v>
      </c>
      <c r="B14" s="41">
        <v>185</v>
      </c>
      <c r="E14" s="42"/>
    </row>
    <row r="15" spans="1:6" x14ac:dyDescent="0.2">
      <c r="A15" s="42" t="s">
        <v>32</v>
      </c>
      <c r="B15" s="41">
        <v>1000</v>
      </c>
      <c r="E15" s="42"/>
    </row>
  </sheetData>
  <mergeCells count="2">
    <mergeCell ref="A1:B1"/>
    <mergeCell ref="E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TS</vt:lpstr>
      <vt:lpstr>TSD</vt:lpstr>
      <vt:lpstr>TS!Print_Area</vt:lpstr>
      <vt:lpstr>TS!Print_Titles</vt:lpstr>
    </vt:vector>
  </TitlesOfParts>
  <Company>intecinfocom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ajay</dc:creator>
  <cp:lastModifiedBy>Narayana Perumal</cp:lastModifiedBy>
  <cp:lastPrinted>2018-01-03T07:39:36Z</cp:lastPrinted>
  <dcterms:created xsi:type="dcterms:W3CDTF">2006-10-04T09:23:58Z</dcterms:created>
  <dcterms:modified xsi:type="dcterms:W3CDTF">2018-01-10T06:35:35Z</dcterms:modified>
</cp:coreProperties>
</file>