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7635" yWindow="-15" windowWidth="7635" windowHeight="8160"/>
  </bookViews>
  <sheets>
    <sheet name="TS" sheetId="4" r:id="rId1"/>
    <sheet name="TSD" sheetId="9" state="hidden" r:id="rId2"/>
  </sheets>
  <definedNames>
    <definedName name="_xlnm._FilterDatabase" localSheetId="0" hidden="1">TS!$C$1:$C$94</definedName>
    <definedName name="_xlnm.Print_Area" localSheetId="0">TS!$A$1:$Z$126</definedName>
    <definedName name="_xlnm.Print_Titles" localSheetId="0">TS!$6:$7</definedName>
  </definedNames>
  <calcPr calcId="144525"/>
</workbook>
</file>

<file path=xl/calcChain.xml><?xml version="1.0" encoding="utf-8"?>
<calcChain xmlns="http://schemas.openxmlformats.org/spreadsheetml/2006/main">
  <c r="A94" i="4" l="1"/>
  <c r="A96" i="4" s="1"/>
  <c r="A98" i="4" s="1"/>
  <c r="A100" i="4" s="1"/>
  <c r="A102" i="4" s="1"/>
  <c r="A104" i="4" s="1"/>
  <c r="A106" i="4" s="1"/>
  <c r="A108" i="4" s="1"/>
  <c r="A110" i="4" s="1"/>
  <c r="A112" i="4" s="1"/>
  <c r="A114" i="4" s="1"/>
  <c r="A116" i="4" s="1"/>
  <c r="A118" i="4" s="1"/>
  <c r="A120" i="4" s="1"/>
  <c r="A122" i="4" s="1"/>
  <c r="A124" i="4" s="1"/>
  <c r="A126" i="4" s="1"/>
  <c r="E95" i="4"/>
  <c r="P94" i="4" s="1"/>
  <c r="E97" i="4"/>
  <c r="H96" i="4" s="1"/>
  <c r="F126" i="4"/>
  <c r="E125" i="4"/>
  <c r="L126" i="4" s="1"/>
  <c r="N126" i="4" s="1"/>
  <c r="P124" i="4"/>
  <c r="M124" i="4"/>
  <c r="E123" i="4"/>
  <c r="L124" i="4" s="1"/>
  <c r="P122" i="4"/>
  <c r="O122" i="4"/>
  <c r="L122" i="4"/>
  <c r="H122" i="4"/>
  <c r="E121" i="4"/>
  <c r="P120" i="4"/>
  <c r="M120" i="4"/>
  <c r="J120" i="4"/>
  <c r="I122" i="4" s="1"/>
  <c r="E119" i="4"/>
  <c r="L120" i="4" s="1"/>
  <c r="N120" i="4" s="1"/>
  <c r="P118" i="4"/>
  <c r="E117" i="4"/>
  <c r="L118" i="4" s="1"/>
  <c r="O116" i="4"/>
  <c r="F116" i="4"/>
  <c r="E115" i="4"/>
  <c r="L116" i="4" s="1"/>
  <c r="P114" i="4"/>
  <c r="M114" i="4"/>
  <c r="J114" i="4"/>
  <c r="I116" i="4" s="1"/>
  <c r="E113" i="4"/>
  <c r="L114" i="4" s="1"/>
  <c r="N114" i="4" s="1"/>
  <c r="P112" i="4"/>
  <c r="M112" i="4"/>
  <c r="E111" i="4"/>
  <c r="F114" i="4" s="1"/>
  <c r="O110" i="4"/>
  <c r="F110" i="4"/>
  <c r="E109" i="4"/>
  <c r="L110" i="4" s="1"/>
  <c r="P108" i="4"/>
  <c r="M108" i="4"/>
  <c r="J108" i="4"/>
  <c r="I110" i="4" s="1"/>
  <c r="F108" i="4"/>
  <c r="E107" i="4"/>
  <c r="L108" i="4" s="1"/>
  <c r="N108" i="4" s="1"/>
  <c r="P106" i="4"/>
  <c r="M106" i="4"/>
  <c r="E105" i="4"/>
  <c r="L106" i="4" s="1"/>
  <c r="N106" i="4" s="1"/>
  <c r="E103" i="4"/>
  <c r="H104" i="4" s="1"/>
  <c r="O102" i="4"/>
  <c r="J102" i="4"/>
  <c r="I104" i="4" s="1"/>
  <c r="E101" i="4"/>
  <c r="L102" i="4" s="1"/>
  <c r="P100" i="4"/>
  <c r="M100" i="4"/>
  <c r="E99" i="4"/>
  <c r="F104" i="4" s="1"/>
  <c r="N124" i="4" l="1"/>
  <c r="O96" i="4"/>
  <c r="M94" i="4"/>
  <c r="L96" i="4"/>
  <c r="J94" i="4"/>
  <c r="I96" i="4" s="1"/>
  <c r="F96" i="4"/>
  <c r="K96" i="4"/>
  <c r="P98" i="4"/>
  <c r="L98" i="4"/>
  <c r="H98" i="4"/>
  <c r="O98" i="4"/>
  <c r="J96" i="4"/>
  <c r="I98" i="4" s="1"/>
  <c r="J98" i="4"/>
  <c r="I100" i="4" s="1"/>
  <c r="F98" i="4"/>
  <c r="M96" i="4"/>
  <c r="N96" i="4" s="1"/>
  <c r="M98" i="4"/>
  <c r="P96" i="4"/>
  <c r="H100" i="4"/>
  <c r="L100" i="4"/>
  <c r="N100" i="4" s="1"/>
  <c r="Q102" i="4"/>
  <c r="L104" i="4"/>
  <c r="N104" i="4" s="1"/>
  <c r="P104" i="4"/>
  <c r="J100" i="4"/>
  <c r="I102" i="4" s="1"/>
  <c r="K102" i="4" s="1"/>
  <c r="H102" i="4"/>
  <c r="P102" i="4"/>
  <c r="M104" i="4"/>
  <c r="F106" i="4"/>
  <c r="J106" i="4"/>
  <c r="I108" i="4" s="1"/>
  <c r="K108" i="4" s="1"/>
  <c r="O108" i="4"/>
  <c r="H110" i="4"/>
  <c r="P110" i="4"/>
  <c r="J112" i="4"/>
  <c r="I114" i="4" s="1"/>
  <c r="K114" i="4" s="1"/>
  <c r="O114" i="4"/>
  <c r="H116" i="4"/>
  <c r="P116" i="4"/>
  <c r="M118" i="4"/>
  <c r="N118" i="4" s="1"/>
  <c r="O120" i="4"/>
  <c r="M122" i="4"/>
  <c r="N122" i="4" s="1"/>
  <c r="Q122" i="4"/>
  <c r="AA122" i="4" s="1"/>
  <c r="F124" i="4"/>
  <c r="J124" i="4"/>
  <c r="I126" i="4" s="1"/>
  <c r="K126" i="4" s="1"/>
  <c r="O126" i="4"/>
  <c r="O100" i="4"/>
  <c r="M102" i="4"/>
  <c r="N102" i="4" s="1"/>
  <c r="J104" i="4"/>
  <c r="I106" i="4" s="1"/>
  <c r="O106" i="4"/>
  <c r="H108" i="4"/>
  <c r="M110" i="4"/>
  <c r="N110" i="4" s="1"/>
  <c r="O112" i="4"/>
  <c r="H114" i="4"/>
  <c r="M116" i="4"/>
  <c r="N116" i="4" s="1"/>
  <c r="F118" i="4"/>
  <c r="J118" i="4"/>
  <c r="I120" i="4" s="1"/>
  <c r="K120" i="4" s="1"/>
  <c r="H120" i="4"/>
  <c r="J122" i="4"/>
  <c r="I124" i="4" s="1"/>
  <c r="K124" i="4" s="1"/>
  <c r="O124" i="4"/>
  <c r="H126" i="4"/>
  <c r="O104" i="4"/>
  <c r="H106" i="4"/>
  <c r="J110" i="4"/>
  <c r="I112" i="4" s="1"/>
  <c r="K112" i="4" s="1"/>
  <c r="H112" i="4"/>
  <c r="L112" i="4"/>
  <c r="N112" i="4" s="1"/>
  <c r="J116" i="4"/>
  <c r="I118" i="4" s="1"/>
  <c r="O118" i="4"/>
  <c r="H124" i="4"/>
  <c r="H118" i="4"/>
  <c r="AA96" i="4" l="1"/>
  <c r="Q98" i="4"/>
  <c r="AA98" i="4" s="1"/>
  <c r="Q96" i="4"/>
  <c r="K98" i="4"/>
  <c r="N98" i="4"/>
  <c r="Q112" i="4"/>
  <c r="AA112" i="4" s="1"/>
  <c r="K118" i="4"/>
  <c r="Q116" i="4"/>
  <c r="AA116" i="4" s="1"/>
  <c r="Q110" i="4"/>
  <c r="AA110" i="4" s="1"/>
  <c r="K106" i="4"/>
  <c r="Q126" i="4"/>
  <c r="AA126" i="4" s="1"/>
  <c r="AA118" i="4"/>
  <c r="Q118" i="4"/>
  <c r="Q104" i="4"/>
  <c r="AA104" i="4" s="1"/>
  <c r="AA120" i="4"/>
  <c r="Q120" i="4"/>
  <c r="Q114" i="4"/>
  <c r="AA114" i="4" s="1"/>
  <c r="Q108" i="4"/>
  <c r="AA108" i="4" s="1"/>
  <c r="AA102" i="4"/>
  <c r="K100" i="4"/>
  <c r="K110" i="4"/>
  <c r="Q100" i="4"/>
  <c r="AA100" i="4" s="1"/>
  <c r="K104" i="4"/>
  <c r="Q124" i="4"/>
  <c r="AA124" i="4" s="1"/>
  <c r="Q106" i="4"/>
  <c r="AA106" i="4" s="1"/>
  <c r="K122" i="4"/>
  <c r="K116" i="4"/>
  <c r="C2" i="9" l="1"/>
  <c r="E9" i="4" l="1"/>
  <c r="E11" i="4"/>
  <c r="F12" i="4" s="1"/>
  <c r="E13" i="4"/>
  <c r="E15" i="4"/>
  <c r="E17" i="4"/>
  <c r="E19" i="4"/>
  <c r="M18" i="4" s="1"/>
  <c r="E21" i="4"/>
  <c r="J20" i="4" s="1"/>
  <c r="E23" i="4"/>
  <c r="E25" i="4"/>
  <c r="E27" i="4"/>
  <c r="E29" i="4"/>
  <c r="E31" i="4"/>
  <c r="E33" i="4"/>
  <c r="E35" i="4"/>
  <c r="E37" i="4"/>
  <c r="F38" i="4" s="1"/>
  <c r="E39" i="4"/>
  <c r="E41" i="4"/>
  <c r="E43" i="4"/>
  <c r="E45" i="4"/>
  <c r="F46" i="4" s="1"/>
  <c r="E47" i="4"/>
  <c r="E49" i="4"/>
  <c r="E51" i="4"/>
  <c r="E53" i="4"/>
  <c r="E55" i="4"/>
  <c r="E57" i="4"/>
  <c r="E59" i="4"/>
  <c r="E61" i="4"/>
  <c r="E63" i="4"/>
  <c r="E65" i="4"/>
  <c r="E67" i="4"/>
  <c r="E69" i="4"/>
  <c r="E71" i="4"/>
  <c r="E73" i="4"/>
  <c r="F74" i="4" s="1"/>
  <c r="E75" i="4"/>
  <c r="E77" i="4"/>
  <c r="E79" i="4"/>
  <c r="E81" i="4"/>
  <c r="E83" i="4"/>
  <c r="E85" i="4"/>
  <c r="E87" i="4"/>
  <c r="E89" i="4"/>
  <c r="F90" i="4" s="1"/>
  <c r="E91" i="4"/>
  <c r="F92" i="4" s="1"/>
  <c r="E93" i="4"/>
  <c r="F36" i="4"/>
  <c r="F34" i="4"/>
  <c r="F28" i="4"/>
  <c r="F26" i="4"/>
  <c r="F10" i="4"/>
  <c r="F94" i="4" l="1"/>
  <c r="O94" i="4"/>
  <c r="H94" i="4"/>
  <c r="L94" i="4"/>
  <c r="N94" i="4" s="1"/>
  <c r="M8" i="4"/>
  <c r="H8" i="4"/>
  <c r="P8" i="4"/>
  <c r="H18" i="4"/>
  <c r="H20" i="4"/>
  <c r="L18" i="4"/>
  <c r="N18" i="4" s="1"/>
  <c r="M20" i="4"/>
  <c r="P18" i="4"/>
  <c r="J18" i="4"/>
  <c r="I20" i="4" s="1"/>
  <c r="K20" i="4" s="1"/>
  <c r="P20" i="4"/>
  <c r="L20" i="4"/>
  <c r="N20" i="4" s="1"/>
  <c r="O18" i="4"/>
  <c r="O20" i="4"/>
  <c r="F84" i="4"/>
  <c r="F32" i="4"/>
  <c r="F88" i="4"/>
  <c r="F66" i="4"/>
  <c r="F72" i="4"/>
  <c r="F44" i="4"/>
  <c r="F22" i="4"/>
  <c r="AA94" i="4" l="1"/>
  <c r="Q94" i="4"/>
  <c r="Q20" i="4"/>
  <c r="Q18" i="4"/>
  <c r="O90" i="4"/>
  <c r="L88" i="4"/>
  <c r="O86" i="4"/>
  <c r="O80" i="4"/>
  <c r="O78" i="4"/>
  <c r="L76" i="4"/>
  <c r="O74" i="4"/>
  <c r="O72" i="4"/>
  <c r="L70" i="4"/>
  <c r="P66" i="4"/>
  <c r="L66" i="4"/>
  <c r="L62" i="4"/>
  <c r="O60" i="4"/>
  <c r="O58" i="4"/>
  <c r="O56" i="4"/>
  <c r="M52" i="4"/>
  <c r="L52" i="4"/>
  <c r="O50" i="4"/>
  <c r="L48" i="4"/>
  <c r="P44" i="4"/>
  <c r="L44" i="4"/>
  <c r="L42" i="4"/>
  <c r="P38" i="4"/>
  <c r="L38" i="4"/>
  <c r="P32" i="4"/>
  <c r="L32" i="4"/>
  <c r="O30" i="4"/>
  <c r="O28" i="4"/>
  <c r="O26" i="4"/>
  <c r="O24" i="4"/>
  <c r="O22" i="4"/>
  <c r="AA20" i="4" l="1"/>
  <c r="J86" i="4"/>
  <c r="I88" i="4" s="1"/>
  <c r="M88" i="4"/>
  <c r="H82" i="4"/>
  <c r="M86" i="4"/>
  <c r="O88" i="4"/>
  <c r="P86" i="4"/>
  <c r="H30" i="4"/>
  <c r="O34" i="4"/>
  <c r="M38" i="4"/>
  <c r="M44" i="4"/>
  <c r="M76" i="4"/>
  <c r="N76" i="4" s="1"/>
  <c r="M80" i="4"/>
  <c r="P84" i="4"/>
  <c r="L86" i="4"/>
  <c r="L30" i="4"/>
  <c r="P28" i="4"/>
  <c r="Q28" i="4" s="1"/>
  <c r="J36" i="4"/>
  <c r="I38" i="4" s="1"/>
  <c r="O46" i="4"/>
  <c r="J52" i="4"/>
  <c r="I54" i="4" s="1"/>
  <c r="J58" i="4"/>
  <c r="I60" i="4" s="1"/>
  <c r="H86" i="4"/>
  <c r="M22" i="4"/>
  <c r="P22" i="4"/>
  <c r="Q22" i="4" s="1"/>
  <c r="M26" i="4"/>
  <c r="P30" i="4"/>
  <c r="Q30" i="4" s="1"/>
  <c r="P52" i="4"/>
  <c r="H60" i="4"/>
  <c r="M72" i="4"/>
  <c r="H92" i="4"/>
  <c r="L60" i="4"/>
  <c r="J92" i="4"/>
  <c r="I94" i="4" s="1"/>
  <c r="K94" i="4" s="1"/>
  <c r="J22" i="4"/>
  <c r="I24" i="4" s="1"/>
  <c r="L24" i="4"/>
  <c r="J28" i="4"/>
  <c r="I30" i="4" s="1"/>
  <c r="J30" i="4"/>
  <c r="I32" i="4" s="1"/>
  <c r="L54" i="4"/>
  <c r="P58" i="4"/>
  <c r="Q58" i="4" s="1"/>
  <c r="P92" i="4"/>
  <c r="O32" i="4"/>
  <c r="P24" i="4"/>
  <c r="Q24" i="4" s="1"/>
  <c r="L26" i="4"/>
  <c r="H28" i="4"/>
  <c r="M30" i="4"/>
  <c r="M32" i="4"/>
  <c r="N32" i="4" s="1"/>
  <c r="H36" i="4"/>
  <c r="J54" i="4"/>
  <c r="I56" i="4" s="1"/>
  <c r="H56" i="4"/>
  <c r="P56" i="4"/>
  <c r="Q56" i="4" s="1"/>
  <c r="L58" i="4"/>
  <c r="J60" i="4"/>
  <c r="I62" i="4" s="1"/>
  <c r="J68" i="4"/>
  <c r="I70" i="4" s="1"/>
  <c r="J72" i="4"/>
  <c r="I74" i="4" s="1"/>
  <c r="H74" i="4"/>
  <c r="J84" i="4"/>
  <c r="I86" i="4" s="1"/>
  <c r="K86" i="4" s="1"/>
  <c r="M92" i="4"/>
  <c r="L74" i="4"/>
  <c r="H24" i="4"/>
  <c r="J56" i="4"/>
  <c r="I58" i="4" s="1"/>
  <c r="J24" i="4"/>
  <c r="I26" i="4" s="1"/>
  <c r="H26" i="4"/>
  <c r="P26" i="4"/>
  <c r="Q26" i="4" s="1"/>
  <c r="L28" i="4"/>
  <c r="P36" i="4"/>
  <c r="P54" i="4"/>
  <c r="L56" i="4"/>
  <c r="H58" i="4"/>
  <c r="P60" i="4"/>
  <c r="Q60" i="4" s="1"/>
  <c r="M66" i="4"/>
  <c r="J70" i="4"/>
  <c r="I72" i="4" s="1"/>
  <c r="P72" i="4"/>
  <c r="Q72" i="4" s="1"/>
  <c r="M82" i="4"/>
  <c r="J26" i="4"/>
  <c r="I28" i="4" s="1"/>
  <c r="H54" i="4"/>
  <c r="M56" i="4"/>
  <c r="M36" i="4"/>
  <c r="O40" i="4"/>
  <c r="P42" i="4"/>
  <c r="M60" i="4"/>
  <c r="O62" i="4"/>
  <c r="H70" i="4"/>
  <c r="P70" i="4"/>
  <c r="L72" i="4"/>
  <c r="P74" i="4"/>
  <c r="Q74" i="4" s="1"/>
  <c r="P82" i="4"/>
  <c r="L84" i="4"/>
  <c r="O44" i="4"/>
  <c r="L22" i="4"/>
  <c r="O38" i="4"/>
  <c r="J42" i="4"/>
  <c r="I44" i="4" s="1"/>
  <c r="O54" i="4"/>
  <c r="P68" i="4"/>
  <c r="H72" i="4"/>
  <c r="J74" i="4"/>
  <c r="I76" i="4" s="1"/>
  <c r="J82" i="4"/>
  <c r="I84" i="4" s="1"/>
  <c r="K84" i="4" s="1"/>
  <c r="H84" i="4"/>
  <c r="Q86" i="4"/>
  <c r="H22" i="4"/>
  <c r="M42" i="4"/>
  <c r="N42" i="4" s="1"/>
  <c r="M62" i="4"/>
  <c r="N62" i="4" s="1"/>
  <c r="M70" i="4"/>
  <c r="N70" i="4" s="1"/>
  <c r="O76" i="4"/>
  <c r="N38" i="4"/>
  <c r="N52" i="4"/>
  <c r="N66" i="4"/>
  <c r="N44" i="4"/>
  <c r="L36" i="4"/>
  <c r="I22" i="4"/>
  <c r="J32" i="4"/>
  <c r="I34" i="4" s="1"/>
  <c r="H34" i="4"/>
  <c r="L34" i="4"/>
  <c r="P34" i="4"/>
  <c r="J38" i="4"/>
  <c r="I40" i="4" s="1"/>
  <c r="H40" i="4"/>
  <c r="L40" i="4"/>
  <c r="P40" i="4"/>
  <c r="J44" i="4"/>
  <c r="I46" i="4" s="1"/>
  <c r="H46" i="4"/>
  <c r="L46" i="4"/>
  <c r="P46" i="4"/>
  <c r="J48" i="4"/>
  <c r="I50" i="4" s="1"/>
  <c r="H50" i="4"/>
  <c r="L50" i="4"/>
  <c r="P50" i="4"/>
  <c r="Q50" i="4" s="1"/>
  <c r="J62" i="4"/>
  <c r="I64" i="4" s="1"/>
  <c r="H64" i="4"/>
  <c r="L64" i="4"/>
  <c r="P64" i="4"/>
  <c r="J66" i="4"/>
  <c r="I68" i="4" s="1"/>
  <c r="K68" i="4" s="1"/>
  <c r="O68" i="4"/>
  <c r="P76" i="4"/>
  <c r="L78" i="4"/>
  <c r="H78" i="4"/>
  <c r="J76" i="4"/>
  <c r="I78" i="4" s="1"/>
  <c r="M78" i="4"/>
  <c r="N88" i="4"/>
  <c r="L90" i="4"/>
  <c r="H90" i="4"/>
  <c r="J88" i="4"/>
  <c r="I90" i="4" s="1"/>
  <c r="P88" i="4"/>
  <c r="Q88" i="4" s="1"/>
  <c r="M90" i="4"/>
  <c r="M46" i="4"/>
  <c r="O48" i="4"/>
  <c r="M50" i="4"/>
  <c r="N60" i="4"/>
  <c r="M64" i="4"/>
  <c r="O66" i="4"/>
  <c r="H68" i="4"/>
  <c r="L68" i="4"/>
  <c r="M34" i="4"/>
  <c r="M40" i="4"/>
  <c r="M24" i="4"/>
  <c r="M28" i="4"/>
  <c r="H32" i="4"/>
  <c r="J34" i="4"/>
  <c r="I36" i="4" s="1"/>
  <c r="K36" i="4" s="1"/>
  <c r="O36" i="4"/>
  <c r="H38" i="4"/>
  <c r="J40" i="4"/>
  <c r="I42" i="4" s="1"/>
  <c r="O42" i="4"/>
  <c r="H44" i="4"/>
  <c r="J46" i="4"/>
  <c r="I48" i="4" s="1"/>
  <c r="H48" i="4"/>
  <c r="P48" i="4"/>
  <c r="J50" i="4"/>
  <c r="I52" i="4" s="1"/>
  <c r="O52" i="4"/>
  <c r="M54" i="4"/>
  <c r="M58" i="4"/>
  <c r="H62" i="4"/>
  <c r="P62" i="4"/>
  <c r="J64" i="4"/>
  <c r="I66" i="4" s="1"/>
  <c r="H66" i="4"/>
  <c r="M68" i="4"/>
  <c r="O70" i="4"/>
  <c r="P80" i="4"/>
  <c r="Q80" i="4" s="1"/>
  <c r="O82" i="4"/>
  <c r="J80" i="4"/>
  <c r="I82" i="4" s="1"/>
  <c r="K82" i="4" s="1"/>
  <c r="L82" i="4"/>
  <c r="H42" i="4"/>
  <c r="M48" i="4"/>
  <c r="H52" i="4"/>
  <c r="O64" i="4"/>
  <c r="L80" i="4"/>
  <c r="H80" i="4"/>
  <c r="J78" i="4"/>
  <c r="I80" i="4" s="1"/>
  <c r="K80" i="4" s="1"/>
  <c r="P78" i="4"/>
  <c r="Q78" i="4" s="1"/>
  <c r="P90" i="4"/>
  <c r="Q90" i="4" s="1"/>
  <c r="O92" i="4"/>
  <c r="J90" i="4"/>
  <c r="I92" i="4" s="1"/>
  <c r="L92" i="4"/>
  <c r="M74" i="4"/>
  <c r="M84" i="4"/>
  <c r="H88" i="4"/>
  <c r="H76" i="4"/>
  <c r="O84" i="4"/>
  <c r="Q46" i="4" l="1"/>
  <c r="Q34" i="4"/>
  <c r="AA34" i="4" s="1"/>
  <c r="AA28" i="4"/>
  <c r="Q92" i="4"/>
  <c r="AA92" i="4" s="1"/>
  <c r="Q44" i="4"/>
  <c r="AA44" i="4" s="1"/>
  <c r="Q84" i="4"/>
  <c r="AA84" i="4" s="1"/>
  <c r="AA90" i="4"/>
  <c r="AA26" i="4"/>
  <c r="AA56" i="4"/>
  <c r="Q38" i="4"/>
  <c r="AA38" i="4" s="1"/>
  <c r="AA50" i="4"/>
  <c r="AA30" i="4"/>
  <c r="Q36" i="4"/>
  <c r="AA36" i="4" s="1"/>
  <c r="Q32" i="4"/>
  <c r="AA32" i="4" s="1"/>
  <c r="AA46" i="4"/>
  <c r="AA24" i="4"/>
  <c r="AA22" i="4"/>
  <c r="AA88" i="4"/>
  <c r="AA78" i="4"/>
  <c r="AA86" i="4"/>
  <c r="K58" i="4"/>
  <c r="N26" i="4"/>
  <c r="AA60" i="4"/>
  <c r="AA74" i="4"/>
  <c r="AA80" i="4"/>
  <c r="AA58" i="4"/>
  <c r="AA72" i="4"/>
  <c r="K22" i="4"/>
  <c r="Q70" i="4"/>
  <c r="AA70" i="4" s="1"/>
  <c r="Q52" i="4"/>
  <c r="AA52" i="4" s="1"/>
  <c r="K72" i="4"/>
  <c r="N56" i="4"/>
  <c r="Q82" i="4"/>
  <c r="AA82" i="4" s="1"/>
  <c r="Q66" i="4"/>
  <c r="AA66" i="4" s="1"/>
  <c r="K42" i="4"/>
  <c r="Q42" i="4"/>
  <c r="AA42" i="4" s="1"/>
  <c r="N22" i="4"/>
  <c r="K54" i="4"/>
  <c r="N30" i="4"/>
  <c r="N86" i="4"/>
  <c r="K92" i="4"/>
  <c r="Q64" i="4"/>
  <c r="AA64" i="4" s="1"/>
  <c r="K74" i="4"/>
  <c r="Q62" i="4"/>
  <c r="AA62" i="4" s="1"/>
  <c r="K52" i="4"/>
  <c r="Q54" i="4"/>
  <c r="AA54" i="4" s="1"/>
  <c r="Q76" i="4"/>
  <c r="AA76" i="4" s="1"/>
  <c r="Q40" i="4"/>
  <c r="AA40" i="4" s="1"/>
  <c r="K66" i="4"/>
  <c r="K48" i="4"/>
  <c r="Q68" i="4"/>
  <c r="AA68" i="4" s="1"/>
  <c r="K24" i="4"/>
  <c r="K28" i="4"/>
  <c r="K60" i="4"/>
  <c r="K30" i="4"/>
  <c r="K26" i="4"/>
  <c r="K56" i="4"/>
  <c r="K70" i="4"/>
  <c r="K76" i="4"/>
  <c r="N72" i="4"/>
  <c r="N28" i="4"/>
  <c r="N84" i="4"/>
  <c r="N78" i="4"/>
  <c r="N36" i="4"/>
  <c r="K38" i="4"/>
  <c r="N24" i="4"/>
  <c r="N68" i="4"/>
  <c r="Q48" i="4"/>
  <c r="AA48" i="4" s="1"/>
  <c r="N90" i="4"/>
  <c r="K64" i="4"/>
  <c r="K50" i="4"/>
  <c r="K46" i="4"/>
  <c r="K40" i="4"/>
  <c r="K34" i="4"/>
  <c r="K88" i="4"/>
  <c r="N74" i="4"/>
  <c r="N58" i="4"/>
  <c r="K78" i="4"/>
  <c r="K32" i="4"/>
  <c r="N48" i="4"/>
  <c r="K44" i="4"/>
  <c r="N92" i="4"/>
  <c r="N80" i="4"/>
  <c r="N82" i="4"/>
  <c r="N54" i="4"/>
  <c r="K90" i="4"/>
  <c r="N64" i="4"/>
  <c r="N50" i="4"/>
  <c r="N46" i="4"/>
  <c r="N40" i="4"/>
  <c r="N34" i="4"/>
  <c r="K62" i="4"/>
  <c r="J8" i="4" l="1"/>
  <c r="L10" i="4"/>
  <c r="O10" i="4"/>
  <c r="M10" i="4"/>
  <c r="M14" i="4"/>
  <c r="Q8" i="4" l="1"/>
  <c r="AA8" i="4" s="1"/>
  <c r="J16" i="4"/>
  <c r="I18" i="4" s="1"/>
  <c r="K18" i="4" s="1"/>
  <c r="P14" i="4"/>
  <c r="L16" i="4"/>
  <c r="H14" i="4"/>
  <c r="I10" i="4"/>
  <c r="O16" i="4"/>
  <c r="J14" i="4"/>
  <c r="I16" i="4" s="1"/>
  <c r="N10" i="4"/>
  <c r="M16" i="4"/>
  <c r="P16" i="4"/>
  <c r="Q16" i="4" s="1"/>
  <c r="H16" i="4"/>
  <c r="O14" i="4"/>
  <c r="J12" i="4"/>
  <c r="I14" i="4" s="1"/>
  <c r="P10" i="4"/>
  <c r="Q10" i="4" s="1"/>
  <c r="H10" i="4"/>
  <c r="N8" i="4"/>
  <c r="M12" i="4"/>
  <c r="P12" i="4"/>
  <c r="L12" i="4"/>
  <c r="H12" i="4"/>
  <c r="J10" i="4"/>
  <c r="L14" i="4"/>
  <c r="O12" i="4"/>
  <c r="AA10" i="4" l="1"/>
  <c r="AA16" i="4"/>
  <c r="AA18" i="4"/>
  <c r="K14" i="4"/>
  <c r="K16" i="4"/>
  <c r="Q14" i="4"/>
  <c r="AA14" i="4" s="1"/>
  <c r="Q12" i="4"/>
  <c r="AA12" i="4" s="1"/>
  <c r="N16" i="4"/>
  <c r="N12" i="4"/>
  <c r="N14" i="4"/>
  <c r="K10" i="4"/>
  <c r="I12" i="4"/>
  <c r="K12" i="4" s="1"/>
  <c r="K8" i="4" l="1"/>
  <c r="A10" i="4" l="1"/>
  <c r="A12" i="4" s="1"/>
  <c r="A14" i="4" s="1"/>
  <c r="A16" i="4" s="1"/>
  <c r="A18" i="4" l="1"/>
  <c r="A20" i="4" s="1"/>
  <c r="A22" i="4" s="1"/>
  <c r="A24" i="4" s="1"/>
  <c r="A26" i="4" s="1"/>
  <c r="A28" i="4" s="1"/>
  <c r="A30" i="4" s="1"/>
  <c r="A32" i="4" s="1"/>
  <c r="A34" i="4" s="1"/>
  <c r="A36" i="4" s="1"/>
  <c r="A38" i="4" s="1"/>
  <c r="A40" i="4" s="1"/>
  <c r="A42" i="4" s="1"/>
  <c r="A44" i="4" s="1"/>
  <c r="A46" i="4" s="1"/>
  <c r="A48" i="4" s="1"/>
  <c r="A50" i="4" s="1"/>
  <c r="A52" i="4" s="1"/>
  <c r="A54" i="4" s="1"/>
  <c r="A56" i="4" s="1"/>
  <c r="A58" i="4" s="1"/>
  <c r="A60" i="4" s="1"/>
  <c r="A62" i="4" s="1"/>
  <c r="A64" i="4" s="1"/>
  <c r="A66" i="4" s="1"/>
  <c r="A68" i="4" s="1"/>
  <c r="A70" i="4" s="1"/>
  <c r="A72" i="4" s="1"/>
  <c r="A74" i="4" s="1"/>
  <c r="A76" i="4" s="1"/>
  <c r="A78" i="4" s="1"/>
  <c r="A80" i="4" s="1"/>
  <c r="A82" i="4" s="1"/>
  <c r="A84" i="4" s="1"/>
  <c r="A86" i="4" s="1"/>
  <c r="A88" i="4" s="1"/>
  <c r="A90" i="4" s="1"/>
  <c r="A92" i="4" s="1"/>
  <c r="G10" i="4"/>
  <c r="G12" i="4" s="1"/>
  <c r="G14" i="4" s="1"/>
  <c r="G16" i="4" s="1"/>
  <c r="G18" i="4" s="1"/>
  <c r="G20" i="4" s="1"/>
  <c r="G22" i="4" s="1"/>
  <c r="G24" i="4" s="1"/>
  <c r="G26" i="4" s="1"/>
  <c r="G28" i="4" s="1"/>
  <c r="G30" i="4" s="1"/>
  <c r="G32" i="4" s="1"/>
  <c r="G34" i="4" s="1"/>
  <c r="G36" i="4" s="1"/>
  <c r="G38" i="4" s="1"/>
  <c r="G40" i="4" s="1"/>
  <c r="G42" i="4" s="1"/>
  <c r="G44" i="4" s="1"/>
  <c r="G46" i="4" s="1"/>
  <c r="G48" i="4" s="1"/>
  <c r="G50" i="4" s="1"/>
  <c r="G52" i="4" s="1"/>
  <c r="G54" i="4" s="1"/>
  <c r="G56" i="4" s="1"/>
  <c r="G58" i="4" s="1"/>
  <c r="G60" i="4" s="1"/>
  <c r="G62" i="4" s="1"/>
  <c r="G64" i="4" s="1"/>
  <c r="G66" i="4" s="1"/>
  <c r="G68" i="4" s="1"/>
  <c r="G70" i="4" s="1"/>
  <c r="G72" i="4" s="1"/>
  <c r="G74" i="4" s="1"/>
  <c r="G76" i="4" s="1"/>
  <c r="G78" i="4" s="1"/>
  <c r="G80" i="4" s="1"/>
  <c r="G82" i="4" s="1"/>
  <c r="G84" i="4" s="1"/>
  <c r="G86" i="4" s="1"/>
  <c r="G88" i="4" s="1"/>
  <c r="G90" i="4" s="1"/>
  <c r="G92" i="4" s="1"/>
  <c r="G94" i="4" l="1"/>
  <c r="G96" i="4" s="1"/>
  <c r="G98" i="4" s="1"/>
  <c r="G100" i="4" s="1"/>
  <c r="G102" i="4" s="1"/>
  <c r="G104" i="4" s="1"/>
  <c r="G106" i="4" s="1"/>
  <c r="G108" i="4" s="1"/>
  <c r="G110" i="4" s="1"/>
  <c r="G112" i="4" s="1"/>
  <c r="G114" i="4" s="1"/>
  <c r="G116" i="4" s="1"/>
  <c r="G118" i="4" s="1"/>
  <c r="G120" i="4" s="1"/>
  <c r="G122" i="4" s="1"/>
  <c r="G124" i="4" s="1"/>
  <c r="G126" i="4" s="1"/>
</calcChain>
</file>

<file path=xl/sharedStrings.xml><?xml version="1.0" encoding="utf-8"?>
<sst xmlns="http://schemas.openxmlformats.org/spreadsheetml/2006/main" count="262" uniqueCount="204">
  <si>
    <t>Tower Type</t>
  </si>
  <si>
    <t>Adjacent Span</t>
  </si>
  <si>
    <t>Left</t>
  </si>
  <si>
    <t>Right</t>
  </si>
  <si>
    <t>Total</t>
  </si>
  <si>
    <t>Elevation</t>
  </si>
  <si>
    <t>Twr Extn</t>
  </si>
  <si>
    <t>Easting</t>
  </si>
  <si>
    <t>Northing</t>
  </si>
  <si>
    <t>Weight Span Check</t>
  </si>
  <si>
    <t>Weight Span (Cold)</t>
  </si>
  <si>
    <t>Weight Span (Hot)</t>
  </si>
  <si>
    <t>Deviation Angle (DMS)</t>
  </si>
  <si>
    <t>Span (m)</t>
  </si>
  <si>
    <t>Section Length (m)</t>
  </si>
  <si>
    <t>Wind Span (m)</t>
  </si>
  <si>
    <t>Longitude</t>
  </si>
  <si>
    <t>Latitude</t>
  </si>
  <si>
    <t>Cum.  Chainage (m)</t>
  </si>
  <si>
    <t>Spherical Coordinate</t>
  </si>
  <si>
    <t>Crossarm_Ht</t>
  </si>
  <si>
    <t>GC</t>
  </si>
  <si>
    <t>Row</t>
  </si>
  <si>
    <t>T_Hot</t>
  </si>
  <si>
    <t>T_Cold</t>
  </si>
  <si>
    <t>Hor_Grid</t>
  </si>
  <si>
    <t>Ver_Grid</t>
  </si>
  <si>
    <t>Hor_Scale</t>
  </si>
  <si>
    <t>Ver_Scale</t>
  </si>
  <si>
    <t>Plot_Scale</t>
  </si>
  <si>
    <t>Sheet_Gap</t>
  </si>
  <si>
    <t>PandP_Dist</t>
  </si>
  <si>
    <t>Grid_Ht</t>
  </si>
  <si>
    <t>Cond_Wt</t>
  </si>
  <si>
    <t>Sl No</t>
  </si>
  <si>
    <t>Chimney Ht</t>
  </si>
  <si>
    <t>NAME OF CLIENT :- KERALA STATE ELECTRICITY BOARD</t>
  </si>
  <si>
    <t>UTM Coordinate (Zone - 43P)</t>
  </si>
  <si>
    <t>KLD+00</t>
  </si>
  <si>
    <t>KLA+03</t>
  </si>
  <si>
    <t>KLC+00</t>
  </si>
  <si>
    <t>KLB+00</t>
  </si>
  <si>
    <t>KLA+06</t>
  </si>
  <si>
    <t>Loc No.</t>
  </si>
  <si>
    <t>Sag Tension details for 220kV M/C KM TL (Wind Zone-2)</t>
  </si>
  <si>
    <t>Major Crossings/Remarks</t>
  </si>
  <si>
    <t>KLD+06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</si>
  <si>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</si>
  <si>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</si>
  <si>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</si>
  <si>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</si>
  <si>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</si>
  <si>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</si>
  <si>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</si>
  <si>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</si>
  <si>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</si>
  <si>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</si>
  <si>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19</t>
  </si>
  <si>
    <t>20</t>
  </si>
  <si>
    <t>22</t>
  </si>
  <si>
    <t>23</t>
  </si>
  <si>
    <t>24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</si>
  <si>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</si>
  <si>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</si>
  <si>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</si>
  <si>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</si>
  <si>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</si>
  <si>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</si>
  <si>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</si>
  <si>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</si>
  <si>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</si>
  <si>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</si>
  <si>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</si>
  <si>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</si>
  <si>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</si>
  <si>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</si>
  <si>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</si>
  <si>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KLD+09</t>
  </si>
  <si>
    <t>KLB+03</t>
  </si>
  <si>
    <t>KLB+09</t>
  </si>
  <si>
    <t>Land Use</t>
  </si>
  <si>
    <t>Soil Clasification</t>
  </si>
  <si>
    <t>Existing Tower No.</t>
  </si>
  <si>
    <t>42</t>
  </si>
  <si>
    <t>43</t>
  </si>
  <si>
    <t>44</t>
  </si>
  <si>
    <t>45</t>
  </si>
  <si>
    <t>46</t>
  </si>
  <si>
    <t>41</t>
  </si>
  <si>
    <t>KLB+06</t>
  </si>
  <si>
    <t>KLA+09</t>
  </si>
  <si>
    <t>47</t>
  </si>
  <si>
    <t>48</t>
  </si>
  <si>
    <t>49</t>
  </si>
  <si>
    <t>50</t>
  </si>
  <si>
    <t>51</t>
  </si>
  <si>
    <t>52</t>
  </si>
  <si>
    <t>53</t>
  </si>
  <si>
    <t>KLC+06</t>
  </si>
  <si>
    <t>NAME OF AGENCY :- FOR SOLUTIONS</t>
  </si>
  <si>
    <t>53A</t>
  </si>
  <si>
    <t>00°05'04" LT</t>
  </si>
  <si>
    <t>14°39'41" LT</t>
  </si>
  <si>
    <t>12°44'18" LT</t>
  </si>
  <si>
    <t>12°52'01" LT</t>
  </si>
  <si>
    <t>04°36'07" RT</t>
  </si>
  <si>
    <t>00°07'42" LT</t>
  </si>
  <si>
    <t>00°03'33" LT</t>
  </si>
  <si>
    <t>01°52'18" LT</t>
  </si>
  <si>
    <t>00°04'24" LT</t>
  </si>
  <si>
    <t>00°45'10" LT</t>
  </si>
  <si>
    <t>00°12'24" RT</t>
  </si>
  <si>
    <t>57°05'19" RT</t>
  </si>
  <si>
    <t>02°01'05" LT</t>
  </si>
  <si>
    <t>08°15'51" LT</t>
  </si>
  <si>
    <t>04°56'36" LT</t>
  </si>
  <si>
    <t>53B</t>
  </si>
  <si>
    <t>43°42'35" LT</t>
  </si>
  <si>
    <t>54</t>
  </si>
  <si>
    <t>02°45'20" LT</t>
  </si>
  <si>
    <t>55</t>
  </si>
  <si>
    <t>57</t>
  </si>
  <si>
    <t>59</t>
  </si>
  <si>
    <t>18°18'31" LT</t>
  </si>
  <si>
    <t>61</t>
  </si>
  <si>
    <t>03°18'48" LT</t>
  </si>
  <si>
    <t>62</t>
  </si>
  <si>
    <t>00°05'06" RT</t>
  </si>
  <si>
    <t>63</t>
  </si>
  <si>
    <t>00°14'08" RT</t>
  </si>
  <si>
    <t>65</t>
  </si>
  <si>
    <t>66</t>
  </si>
  <si>
    <t>KLC+03</t>
  </si>
  <si>
    <t>26°20'27" LT</t>
  </si>
  <si>
    <t>67</t>
  </si>
  <si>
    <t>KLA+00</t>
  </si>
  <si>
    <t>01°28'22" RT</t>
  </si>
  <si>
    <t>68</t>
  </si>
  <si>
    <t>00°48'59" LT</t>
  </si>
  <si>
    <t>69</t>
  </si>
  <si>
    <t>70</t>
  </si>
  <si>
    <t>71</t>
  </si>
  <si>
    <t>00°29'20" RT</t>
  </si>
  <si>
    <t>72</t>
  </si>
  <si>
    <t>00°03'00" RT</t>
  </si>
  <si>
    <t>09°56'00" RT</t>
  </si>
  <si>
    <t>61°42'10" RT</t>
  </si>
  <si>
    <t>Building 3nos, Well, Temple, Road, LT Line</t>
  </si>
  <si>
    <t>Building 2nos, LT Line</t>
  </si>
  <si>
    <t>Road 2nos, Building 5nos, LT Line</t>
  </si>
  <si>
    <t>LT Line 2nos, Well 2nos, Road, Building</t>
  </si>
  <si>
    <t>Road, Building 2nos</t>
  </si>
  <si>
    <t>Building 14nos, LT Line, Well, Road</t>
  </si>
  <si>
    <t>LT Line, Electric Pole Plan, Building 9nos, Well 4nos, Nala, Road 2nos, 11kV Line, Compound Wall</t>
  </si>
  <si>
    <t>Building 4nos, PADDY FIELD</t>
  </si>
  <si>
    <t>Road 2nos, Building 3nos, Nala, Well, 11kV Line</t>
  </si>
  <si>
    <t>Building 8nos, Well 2nos</t>
  </si>
  <si>
    <t>Building 18nos, Well 4nos</t>
  </si>
  <si>
    <t>Building 9nos, Well 4nos, Nala, 11kV Line 2nos, Road 3nos, Transformerr 2nos</t>
  </si>
  <si>
    <t>Building 10nos, Road 2nos, 11kV Line 2nos</t>
  </si>
  <si>
    <t>Building 14nos, Well 6nos, Mud Road, LT Line, Road</t>
  </si>
  <si>
    <t>Building 12nos, Well 2nos, LT Line 2nos, Road 3nos</t>
  </si>
  <si>
    <t>LT Line, 11kV Line, Nala, PADDY FIELD</t>
  </si>
  <si>
    <t>PADDY FIELD, Building 4nos, Road</t>
  </si>
  <si>
    <t>11kV Line, Paddy Field</t>
  </si>
  <si>
    <t>Paddy Field</t>
  </si>
  <si>
    <t>LT Line, Mud Road, Paddy Field</t>
  </si>
  <si>
    <t>Paddy Field, Mud Road, Nala</t>
  </si>
  <si>
    <t>11kV Line, Nala, LT Line, Paddy Field</t>
  </si>
  <si>
    <t>11kV Line, Nala, Paddy Field</t>
  </si>
  <si>
    <t>11kV Line, Building 3nos, Road, Paddy Field</t>
  </si>
  <si>
    <t>11kV Line 2nos, Nala, Paddy Field</t>
  </si>
  <si>
    <t>11kV Line, Nala 2nos, LT Line, Paddy Field</t>
  </si>
  <si>
    <t>Building 7nos, Road 3nos, River, LT Line 2nos, 11kV Line, Paddy Field</t>
  </si>
  <si>
    <t>11kV Line, LT Line, Road, Paddy Field</t>
  </si>
  <si>
    <t>11kV Line, Paddy Field, LT Line</t>
  </si>
  <si>
    <t>LT Line 2nos, 11kV Line, Road, Nala, Paddy Field</t>
  </si>
  <si>
    <t>11kV Line, LT Line, Paddy Field</t>
  </si>
  <si>
    <t>11kV Line, LT Line, Nala 2nos, Road, Paddy Field</t>
  </si>
  <si>
    <t>Pond, 11kV Line 2nos</t>
  </si>
  <si>
    <t>LT Line 2nos, Building 4nos, Mud Road, Compound Wall</t>
  </si>
  <si>
    <t>Compound Wall, Fence</t>
  </si>
  <si>
    <t>Building 3nos, Compound Wall 2nos, Road, 11kV Line, LT Line, Transformer</t>
  </si>
  <si>
    <t>Pond, LT Line, 11kV Line, Road, Building, Well</t>
  </si>
  <si>
    <t>Building 6nos, Well 3nos, 11kV Line 3nos, Thod, Padd yField</t>
  </si>
  <si>
    <t>11kV Line, Building 4nos, Mud Road 2nos, LT Line 2nos, Pond, Transformer</t>
  </si>
  <si>
    <t>Paddy Field, Building 5nos, LT Line 3nos, Pond, Road</t>
  </si>
  <si>
    <t>Road 3nos, Well, LT Line 2nos, Mud Road, Building 6nos, EP LINE 2nos, 11kV Line, Thod</t>
  </si>
  <si>
    <t>Paddy Field, LT Line 3nos, Building 4nos, Pond, Well, 11kV Line, Road</t>
  </si>
  <si>
    <t>CONCRETE ROAD, 11kV Line 3nos, Pond, Building 13nos, Road 2nos, EP LINE, Well 4nos, LT Line 2nos</t>
  </si>
  <si>
    <t>11kV Line 2nos, LT Line 6nos, Building 10nos, Well 4nos, Road</t>
  </si>
  <si>
    <t>Road, LT Line, Building 2nos, Well, Pond</t>
  </si>
  <si>
    <t>Paddy Field, Road, Building</t>
  </si>
  <si>
    <t>Road</t>
  </si>
  <si>
    <t>Building 2nos</t>
  </si>
  <si>
    <t>Road, Building</t>
  </si>
  <si>
    <t>Mud Road, Building</t>
  </si>
  <si>
    <t>Road, Building 5nos, Paddy Field</t>
  </si>
  <si>
    <t>DETAILED SURVEY TOWER SCHEDULE (LINE LENGTH: 19.180 Km)</t>
  </si>
  <si>
    <t>NAME OF PROJECT :- 220kV/110kV  M/C MV KOTTAYAM - THURAVOOR TRANSMISSION LINE (PART-1)</t>
  </si>
  <si>
    <r>
      <rPr>
        <b/>
        <sz val="8"/>
        <rFont val="Tahoma"/>
        <family val="2"/>
      </rPr>
      <t>Railway Line</t>
    </r>
    <r>
      <rPr>
        <sz val="8"/>
        <rFont val="Tahoma"/>
        <family val="2"/>
      </rPr>
      <t>, Building 7nos, Well, Quarry, 11kV Line 3nos</t>
    </r>
  </si>
  <si>
    <t>25°23'06" LT</t>
  </si>
  <si>
    <t>05°41'31" RT</t>
  </si>
  <si>
    <t>Kayal crossing in ahead span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</si>
</sst>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 * #,##0.00_ ;_ * \-#,##0.00_ ;_ * &quot;-&quot;??_ ;_ @_ "/>
    <numFmt numFmtId="165" formatCode="#,##0.0"/>
    <numFmt numFmtId="166" formatCode="_ * #,##0.000_ ;_ * \-#,##0.000_ ;_ * &quot;-&quot;??_ ;_ @_ "/>
    <numFmt numFmtId="167" formatCode="0.0"/>
    <numFmt numFmtId="168" formatCode="_ * #,##0.0_ ;_ * \-#,##0.0_ ;_ * &quot;-&quot;??_ ;_ @_ "/>
  </numFmts>
  <fonts count="7" x14ac:knownFonts="1">
    <font>
      <sz val="10"/>
      <name val="Arial"/>
    </font>
    <font>
      <sz val="10"/>
      <name val="Times New Roman"/>
      <family val="1"/>
    </font>
    <font>
      <b/>
      <sz val="8"/>
      <name val="Tahoma"/>
      <family val="2"/>
    </font>
    <font>
      <sz val="8"/>
      <name val="Tahoma"/>
      <family val="2"/>
    </font>
    <font>
      <sz val="10"/>
      <name val="Arial"/>
      <family val="2"/>
    </font>
    <font>
      <b/>
      <sz val="12"/>
      <name val="Tahoma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4" fillId="0" borderId="0"/>
  </cellStyleXfs>
  <cellXfs count="121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1" fontId="1" fillId="0" borderId="0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center" vertical="center"/>
    </xf>
    <xf numFmtId="1" fontId="1" fillId="0" borderId="0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vertical="center"/>
    </xf>
    <xf numFmtId="165" fontId="3" fillId="2" borderId="8" xfId="0" applyNumberFormat="1" applyFont="1" applyFill="1" applyBorder="1" applyAlignment="1">
      <alignment vertical="center"/>
    </xf>
    <xf numFmtId="165" fontId="3" fillId="2" borderId="7" xfId="0" applyNumberFormat="1" applyFont="1" applyFill="1" applyBorder="1" applyAlignment="1">
      <alignment vertical="center"/>
    </xf>
    <xf numFmtId="1" fontId="3" fillId="0" borderId="15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165" fontId="3" fillId="0" borderId="8" xfId="0" applyNumberFormat="1" applyFont="1" applyFill="1" applyBorder="1" applyAlignment="1"/>
    <xf numFmtId="1" fontId="3" fillId="2" borderId="23" xfId="0" applyNumberFormat="1" applyFont="1" applyFill="1" applyBorder="1" applyAlignment="1">
      <alignment vertical="center" wrapText="1"/>
    </xf>
    <xf numFmtId="166" fontId="3" fillId="2" borderId="25" xfId="1" applyNumberFormat="1" applyFont="1" applyFill="1" applyBorder="1" applyAlignment="1">
      <alignment horizontal="center" vertical="center"/>
    </xf>
    <xf numFmtId="1" fontId="3" fillId="0" borderId="23" xfId="0" applyNumberFormat="1" applyFont="1" applyFill="1" applyBorder="1" applyAlignment="1">
      <alignment vertical="center" wrapText="1"/>
    </xf>
    <xf numFmtId="165" fontId="3" fillId="0" borderId="24" xfId="0" applyNumberFormat="1" applyFont="1" applyFill="1" applyBorder="1" applyAlignment="1">
      <alignment vertical="center"/>
    </xf>
    <xf numFmtId="165" fontId="3" fillId="0" borderId="25" xfId="0" applyNumberFormat="1" applyFont="1" applyFill="1" applyBorder="1" applyAlignment="1">
      <alignment vertical="center"/>
    </xf>
    <xf numFmtId="165" fontId="3" fillId="0" borderId="23" xfId="0" applyNumberFormat="1" applyFont="1" applyFill="1" applyBorder="1" applyAlignment="1">
      <alignment vertical="center"/>
    </xf>
    <xf numFmtId="166" fontId="3" fillId="0" borderId="25" xfId="1" applyNumberFormat="1" applyFont="1" applyFill="1" applyBorder="1" applyAlignment="1">
      <alignment horizontal="center" vertical="center"/>
    </xf>
    <xf numFmtId="165" fontId="3" fillId="2" borderId="8" xfId="0" applyNumberFormat="1" applyFont="1" applyFill="1" applyBorder="1" applyAlignment="1"/>
    <xf numFmtId="2" fontId="2" fillId="0" borderId="7" xfId="0" applyNumberFormat="1" applyFont="1" applyFill="1" applyBorder="1" applyAlignment="1">
      <alignment horizontal="center" vertical="center" wrapText="1"/>
    </xf>
    <xf numFmtId="2" fontId="2" fillId="0" borderId="9" xfId="0" applyNumberFormat="1" applyFont="1" applyFill="1" applyBorder="1" applyAlignment="1">
      <alignment horizontal="center" vertical="center" wrapText="1"/>
    </xf>
    <xf numFmtId="2" fontId="2" fillId="3" borderId="30" xfId="0" applyNumberFormat="1" applyFont="1" applyFill="1" applyBorder="1" applyAlignment="1">
      <alignment horizontal="center" vertical="center"/>
    </xf>
    <xf numFmtId="2" fontId="2" fillId="3" borderId="12" xfId="0" applyNumberFormat="1" applyFont="1" applyFill="1" applyBorder="1" applyAlignment="1">
      <alignment horizontal="center" vertical="center"/>
    </xf>
    <xf numFmtId="1" fontId="2" fillId="3" borderId="13" xfId="0" applyNumberFormat="1" applyFont="1" applyFill="1" applyBorder="1" applyAlignment="1">
      <alignment horizontal="center" vertical="center"/>
    </xf>
    <xf numFmtId="2" fontId="2" fillId="3" borderId="10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 wrapText="1"/>
    </xf>
    <xf numFmtId="2" fontId="3" fillId="0" borderId="15" xfId="0" applyNumberFormat="1" applyFont="1" applyFill="1" applyBorder="1" applyAlignment="1">
      <alignment horizontal="center" vertical="center" wrapText="1"/>
    </xf>
    <xf numFmtId="167" fontId="3" fillId="0" borderId="1" xfId="0" applyNumberFormat="1" applyFont="1" applyFill="1" applyBorder="1" applyAlignment="1">
      <alignment vertical="center" wrapText="1"/>
    </xf>
    <xf numFmtId="2" fontId="3" fillId="0" borderId="26" xfId="0" applyNumberFormat="1" applyFont="1" applyFill="1" applyBorder="1" applyAlignment="1">
      <alignment horizontal="center" vertical="center" wrapText="1"/>
    </xf>
    <xf numFmtId="2" fontId="3" fillId="0" borderId="17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2" fontId="3" fillId="2" borderId="26" xfId="0" applyNumberFormat="1" applyFont="1" applyFill="1" applyBorder="1" applyAlignment="1">
      <alignment horizontal="center" vertical="center" wrapText="1"/>
    </xf>
    <xf numFmtId="1" fontId="3" fillId="2" borderId="15" xfId="0" applyNumberFormat="1" applyFont="1" applyFill="1" applyBorder="1" applyAlignment="1">
      <alignment horizontal="center" vertical="center" wrapText="1"/>
    </xf>
    <xf numFmtId="2" fontId="3" fillId="2" borderId="15" xfId="0" applyNumberFormat="1" applyFont="1" applyFill="1" applyBorder="1" applyAlignment="1">
      <alignment horizontal="center" vertical="center" wrapText="1"/>
    </xf>
    <xf numFmtId="0" fontId="4" fillId="0" borderId="0" xfId="2"/>
    <xf numFmtId="0" fontId="4" fillId="0" borderId="0" xfId="2" applyFont="1"/>
    <xf numFmtId="168" fontId="3" fillId="0" borderId="1" xfId="1" applyNumberFormat="1" applyFont="1" applyFill="1" applyBorder="1" applyAlignment="1">
      <alignment vertical="center" wrapText="1"/>
    </xf>
    <xf numFmtId="1" fontId="2" fillId="3" borderId="10" xfId="0" applyNumberFormat="1" applyFont="1" applyFill="1" applyBorder="1" applyAlignment="1">
      <alignment horizontal="center" vertical="center" wrapText="1"/>
    </xf>
    <xf numFmtId="1" fontId="2" fillId="3" borderId="13" xfId="0" applyNumberFormat="1" applyFont="1" applyFill="1" applyBorder="1" applyAlignment="1">
      <alignment horizontal="center" vertical="center" wrapText="1"/>
    </xf>
    <xf numFmtId="2" fontId="3" fillId="0" borderId="8" xfId="0" applyNumberFormat="1" applyFont="1" applyFill="1" applyBorder="1" applyAlignment="1">
      <alignment horizontal="center" vertical="center" wrapText="1"/>
    </xf>
    <xf numFmtId="166" fontId="3" fillId="2" borderId="1" xfId="1" applyNumberFormat="1" applyFont="1" applyFill="1" applyBorder="1"/>
    <xf numFmtId="0" fontId="3" fillId="2" borderId="9" xfId="0" applyFont="1" applyFill="1" applyBorder="1" applyAlignment="1">
      <alignment horizontal="center" vertical="center" wrapText="1"/>
    </xf>
    <xf numFmtId="165" fontId="3" fillId="0" borderId="7" xfId="0" applyNumberFormat="1" applyFont="1" applyFill="1" applyBorder="1" applyAlignment="1">
      <alignment horizontal="center"/>
    </xf>
    <xf numFmtId="165" fontId="2" fillId="0" borderId="7" xfId="0" applyNumberFormat="1" applyFont="1" applyFill="1" applyBorder="1" applyAlignment="1">
      <alignment horizontal="center" vertical="center" wrapText="1"/>
    </xf>
    <xf numFmtId="165" fontId="2" fillId="2" borderId="7" xfId="0" applyNumberFormat="1" applyFont="1" applyFill="1" applyBorder="1" applyAlignment="1">
      <alignment horizontal="center" vertical="center" wrapText="1"/>
    </xf>
    <xf numFmtId="166" fontId="3" fillId="0" borderId="1" xfId="1" applyNumberFormat="1" applyFont="1" applyFill="1" applyBorder="1"/>
    <xf numFmtId="0" fontId="5" fillId="0" borderId="0" xfId="0" applyFont="1" applyFill="1" applyBorder="1" applyAlignment="1">
      <alignment vertical="center"/>
    </xf>
    <xf numFmtId="0" fontId="5" fillId="0" borderId="31" xfId="0" applyFont="1" applyFill="1" applyBorder="1" applyAlignment="1">
      <alignment vertical="center"/>
    </xf>
    <xf numFmtId="2" fontId="3" fillId="0" borderId="9" xfId="0" applyNumberFormat="1" applyFont="1" applyFill="1" applyBorder="1" applyAlignment="1">
      <alignment horizontal="center" vertical="center" wrapText="1"/>
    </xf>
    <xf numFmtId="1" fontId="2" fillId="3" borderId="10" xfId="0" applyNumberFormat="1" applyFont="1" applyFill="1" applyBorder="1" applyAlignment="1">
      <alignment horizontal="center" vertical="center"/>
    </xf>
    <xf numFmtId="1" fontId="2" fillId="3" borderId="12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/>
    <xf numFmtId="165" fontId="3" fillId="0" borderId="7" xfId="0" applyNumberFormat="1" applyFont="1" applyFill="1" applyBorder="1" applyAlignment="1"/>
    <xf numFmtId="2" fontId="2" fillId="0" borderId="15" xfId="0" applyNumberFormat="1" applyFont="1" applyFill="1" applyBorder="1" applyAlignment="1">
      <alignment horizontal="center" vertical="center" wrapText="1"/>
    </xf>
    <xf numFmtId="168" fontId="3" fillId="2" borderId="1" xfId="1" applyNumberFormat="1" applyFont="1" applyFill="1" applyBorder="1" applyAlignment="1">
      <alignment vertical="center" wrapText="1"/>
    </xf>
    <xf numFmtId="165" fontId="3" fillId="2" borderId="1" xfId="0" applyNumberFormat="1" applyFont="1" applyFill="1" applyBorder="1" applyAlignment="1"/>
    <xf numFmtId="165" fontId="3" fillId="2" borderId="7" xfId="0" applyNumberFormat="1" applyFont="1" applyFill="1" applyBorder="1" applyAlignment="1"/>
    <xf numFmtId="2" fontId="2" fillId="2" borderId="15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vertical="center" wrapText="1"/>
    </xf>
    <xf numFmtId="2" fontId="3" fillId="2" borderId="26" xfId="0" applyNumberFormat="1" applyFont="1" applyFill="1" applyBorder="1" applyAlignment="1">
      <alignment vertical="center" wrapText="1"/>
    </xf>
    <xf numFmtId="165" fontId="2" fillId="2" borderId="7" xfId="0" applyNumberFormat="1" applyFont="1" applyFill="1" applyBorder="1" applyAlignment="1">
      <alignment vertical="center" wrapText="1"/>
    </xf>
    <xf numFmtId="2" fontId="2" fillId="2" borderId="15" xfId="0" applyNumberFormat="1" applyFont="1" applyFill="1" applyBorder="1" applyAlignment="1">
      <alignment vertical="center" wrapText="1"/>
    </xf>
    <xf numFmtId="166" fontId="3" fillId="2" borderId="25" xfId="1" applyNumberFormat="1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166" fontId="3" fillId="2" borderId="1" xfId="1" applyNumberFormat="1" applyFont="1" applyFill="1" applyBorder="1" applyAlignment="1">
      <alignment vertical="center"/>
    </xf>
    <xf numFmtId="2" fontId="2" fillId="0" borderId="23" xfId="0" applyNumberFormat="1" applyFont="1" applyFill="1" applyBorder="1" applyAlignment="1">
      <alignment horizontal="center" vertical="center" wrapText="1"/>
    </xf>
    <xf numFmtId="167" fontId="3" fillId="2" borderId="1" xfId="0" applyNumberFormat="1" applyFont="1" applyFill="1" applyBorder="1" applyAlignment="1">
      <alignment vertical="center" wrapText="1"/>
    </xf>
    <xf numFmtId="2" fontId="3" fillId="2" borderId="1" xfId="0" quotePrefix="1" applyNumberFormat="1" applyFont="1" applyFill="1" applyBorder="1" applyAlignment="1">
      <alignment horizontal="center" vertical="center" wrapText="1"/>
    </xf>
    <xf numFmtId="165" fontId="3" fillId="2" borderId="7" xfId="0" applyNumberFormat="1" applyFont="1" applyFill="1" applyBorder="1" applyAlignment="1">
      <alignment horizontal="center"/>
    </xf>
    <xf numFmtId="165" fontId="3" fillId="2" borderId="24" xfId="0" applyNumberFormat="1" applyFont="1" applyFill="1" applyBorder="1" applyAlignment="1">
      <alignment vertical="center"/>
    </xf>
    <xf numFmtId="165" fontId="3" fillId="2" borderId="25" xfId="0" applyNumberFormat="1" applyFont="1" applyFill="1" applyBorder="1" applyAlignment="1">
      <alignment vertical="center"/>
    </xf>
    <xf numFmtId="165" fontId="3" fillId="2" borderId="23" xfId="0" applyNumberFormat="1" applyFont="1" applyFill="1" applyBorder="1" applyAlignment="1">
      <alignment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/>
    </xf>
    <xf numFmtId="2" fontId="3" fillId="4" borderId="15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49" fontId="2" fillId="3" borderId="6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1" fontId="2" fillId="3" borderId="5" xfId="0" applyNumberFormat="1" applyFont="1" applyFill="1" applyBorder="1" applyAlignment="1">
      <alignment horizontal="center" vertical="center" wrapText="1"/>
    </xf>
    <xf numFmtId="1" fontId="2" fillId="3" borderId="10" xfId="0" applyNumberFormat="1" applyFont="1" applyFill="1" applyBorder="1" applyAlignment="1">
      <alignment horizontal="center" vertical="center" wrapText="1"/>
    </xf>
    <xf numFmtId="1" fontId="2" fillId="3" borderId="4" xfId="0" applyNumberFormat="1" applyFont="1" applyFill="1" applyBorder="1" applyAlignment="1">
      <alignment horizontal="center" vertical="center" wrapText="1"/>
    </xf>
    <xf numFmtId="1" fontId="2" fillId="3" borderId="12" xfId="0" applyNumberFormat="1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3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3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49" fontId="2" fillId="3" borderId="28" xfId="0" applyNumberFormat="1" applyFont="1" applyFill="1" applyBorder="1" applyAlignment="1">
      <alignment horizontal="center" vertical="center" wrapText="1"/>
    </xf>
    <xf numFmtId="49" fontId="2" fillId="3" borderId="27" xfId="0" applyNumberFormat="1" applyFont="1" applyFill="1" applyBorder="1" applyAlignment="1">
      <alignment horizontal="center" vertical="center" wrapText="1"/>
    </xf>
    <xf numFmtId="2" fontId="2" fillId="3" borderId="4" xfId="0" applyNumberFormat="1" applyFont="1" applyFill="1" applyBorder="1" applyAlignment="1">
      <alignment horizontal="center" vertical="center" wrapText="1"/>
    </xf>
    <xf numFmtId="2" fontId="2" fillId="3" borderId="12" xfId="0" applyNumberFormat="1" applyFont="1" applyFill="1" applyBorder="1" applyAlignment="1">
      <alignment horizontal="center" vertical="center" wrapText="1"/>
    </xf>
    <xf numFmtId="1" fontId="2" fillId="3" borderId="18" xfId="0" applyNumberFormat="1" applyFont="1" applyFill="1" applyBorder="1" applyAlignment="1">
      <alignment horizontal="center" vertical="center" wrapText="1"/>
    </xf>
    <xf numFmtId="1" fontId="2" fillId="3" borderId="19" xfId="0" applyNumberFormat="1" applyFont="1" applyFill="1" applyBorder="1" applyAlignment="1">
      <alignment horizontal="center" vertical="center" wrapText="1"/>
    </xf>
    <xf numFmtId="1" fontId="2" fillId="3" borderId="29" xfId="0" applyNumberFormat="1" applyFont="1" applyFill="1" applyBorder="1" applyAlignment="1">
      <alignment horizontal="center" vertical="center"/>
    </xf>
    <xf numFmtId="1" fontId="2" fillId="3" borderId="4" xfId="0" applyNumberFormat="1" applyFont="1" applyFill="1" applyBorder="1" applyAlignment="1">
      <alignment horizontal="center" vertical="center"/>
    </xf>
    <xf numFmtId="1" fontId="2" fillId="3" borderId="3" xfId="0" applyNumberFormat="1" applyFont="1" applyFill="1" applyBorder="1" applyAlignment="1">
      <alignment horizontal="center" vertical="center"/>
    </xf>
    <xf numFmtId="1" fontId="2" fillId="3" borderId="3" xfId="0" applyNumberFormat="1" applyFont="1" applyFill="1" applyBorder="1" applyAlignment="1">
      <alignment horizontal="center" vertical="center" wrapText="1"/>
    </xf>
    <xf numFmtId="1" fontId="2" fillId="3" borderId="13" xfId="0" applyNumberFormat="1" applyFont="1" applyFill="1" applyBorder="1" applyAlignment="1">
      <alignment horizontal="center" vertical="center" wrapText="1"/>
    </xf>
    <xf numFmtId="1" fontId="2" fillId="3" borderId="5" xfId="0" applyNumberFormat="1" applyFont="1" applyFill="1" applyBorder="1" applyAlignment="1">
      <alignment horizontal="center" vertical="center"/>
    </xf>
    <xf numFmtId="0" fontId="2" fillId="3" borderId="20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1" fontId="2" fillId="3" borderId="16" xfId="0" applyNumberFormat="1" applyFont="1" applyFill="1" applyBorder="1" applyAlignment="1">
      <alignment horizontal="center" vertical="center"/>
    </xf>
    <xf numFmtId="1" fontId="2" fillId="3" borderId="22" xfId="0" applyNumberFormat="1" applyFont="1" applyFill="1" applyBorder="1" applyAlignment="1">
      <alignment horizontal="center" vertical="center"/>
    </xf>
    <xf numFmtId="1" fontId="2" fillId="3" borderId="20" xfId="0" applyNumberFormat="1" applyFont="1" applyFill="1" applyBorder="1" applyAlignment="1">
      <alignment horizontal="center" vertical="center"/>
    </xf>
    <xf numFmtId="1" fontId="2" fillId="3" borderId="16" xfId="0" applyNumberFormat="1" applyFont="1" applyFill="1" applyBorder="1" applyAlignment="1">
      <alignment horizontal="center" vertical="center" wrapText="1"/>
    </xf>
    <xf numFmtId="1" fontId="2" fillId="3" borderId="20" xfId="0" applyNumberFormat="1" applyFont="1" applyFill="1" applyBorder="1" applyAlignment="1">
      <alignment horizontal="center" vertical="center" wrapText="1"/>
    </xf>
    <xf numFmtId="0" fontId="6" fillId="0" borderId="0" xfId="2" applyFont="1" applyAlignment="1">
      <alignment horizontal="center"/>
    </xf>
    <xf numFmtId="2" fontId="3" fillId="2" borderId="9" xfId="0" applyNumberFormat="1" applyFont="1" applyFill="1" applyBorder="1" applyAlignment="1">
      <alignment vertical="center" wrapText="1"/>
    </xf>
    <xf numFmtId="2" fontId="3" fillId="2" borderId="17" xfId="0" applyNumberFormat="1" applyFont="1" applyFill="1" applyBorder="1" applyAlignment="1">
      <alignment vertical="center" wrapText="1"/>
    </xf>
    <xf numFmtId="2" fontId="3" fillId="2" borderId="8" xfId="0" applyNumberFormat="1" applyFont="1" applyFill="1" applyBorder="1" applyAlignment="1">
      <alignment vertical="center" wrapText="1"/>
    </xf>
    <xf numFmtId="2" fontId="3" fillId="2" borderId="9" xfId="0" applyNumberFormat="1" applyFont="1" applyFill="1" applyBorder="1" applyAlignment="1">
      <alignment horizontal="center" vertical="center" wrapText="1"/>
    </xf>
    <xf numFmtId="2" fontId="3" fillId="2" borderId="17" xfId="0" applyNumberFormat="1" applyFont="1" applyFill="1" applyBorder="1" applyAlignment="1">
      <alignment horizontal="center" vertical="center" wrapText="1"/>
    </xf>
    <xf numFmtId="2" fontId="3" fillId="2" borderId="8" xfId="0" applyNumberFormat="1" applyFont="1" applyFill="1" applyBorder="1" applyAlignment="1">
      <alignment horizontal="center" vertical="center" wrapText="1"/>
    </xf>
    <xf numFmtId="2" fontId="2" fillId="2" borderId="9" xfId="0" applyNumberFormat="1" applyFont="1" applyFill="1" applyBorder="1" applyAlignment="1">
      <alignment horizontal="center" vertical="center" wrapText="1"/>
    </xf>
  </cellXfs>
  <cellStyles count="3">
    <cellStyle name="Comma" xfId="1" builtinId="3"/>
    <cellStyle name="Normal" xfId="0" builtinId="0"/>
    <cellStyle name="Normal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C126"/>
  <sheetViews>
    <sheetView tabSelected="1" zoomScaleNormal="100" zoomScaleSheetLayoutView="85" workbookViewId="0">
      <pane xSplit="2" ySplit="7" topLeftCell="C116" activePane="bottomRight" state="frozen"/>
      <selection pane="topRight" activeCell="C1" sqref="C1"/>
      <selection pane="bottomLeft" activeCell="A8" sqref="A8"/>
      <selection pane="bottomRight" activeCell="G129" sqref="G129"/>
    </sheetView>
  </sheetViews>
  <sheetFormatPr defaultColWidth="7.5703125" defaultRowHeight="12.75" x14ac:dyDescent="0.2"/>
  <cols>
    <col min="1" max="1" width="5.7109375" style="2" customWidth="1"/>
    <col min="2" max="2" width="7.85546875" style="3" bestFit="1" customWidth="1"/>
    <col min="3" max="3" width="7.85546875" style="2" customWidth="1"/>
    <col min="4" max="4" width="10.7109375" style="3" customWidth="1"/>
    <col min="5" max="5" width="7" style="2" customWidth="1"/>
    <col min="6" max="6" width="7.28515625" style="2" customWidth="1"/>
    <col min="7" max="7" width="8.7109375" style="4" customWidth="1"/>
    <col min="8" max="8" width="8.7109375" style="2" customWidth="1"/>
    <col min="9" max="10" width="6.7109375" style="4" bestFit="1" customWidth="1"/>
    <col min="11" max="11" width="6.28515625" style="2" customWidth="1"/>
    <col min="12" max="13" width="7.140625" style="4" bestFit="1" customWidth="1"/>
    <col min="14" max="14" width="5.5703125" style="2" customWidth="1"/>
    <col min="15" max="15" width="6.7109375" style="4" bestFit="1" customWidth="1"/>
    <col min="16" max="16" width="7.28515625" style="4" bestFit="1" customWidth="1"/>
    <col min="17" max="17" width="6" style="2" customWidth="1"/>
    <col min="18" max="18" width="30.7109375" style="5" customWidth="1"/>
    <col min="19" max="19" width="10.7109375" style="2" customWidth="1"/>
    <col min="20" max="20" width="12.28515625" style="2" customWidth="1"/>
    <col min="21" max="21" width="8.7109375" style="2" customWidth="1"/>
    <col min="22" max="22" width="5.7109375" style="1" customWidth="1"/>
    <col min="23" max="23" width="8" style="1" hidden="1" customWidth="1"/>
    <col min="24" max="25" width="11.7109375" style="1" hidden="1" customWidth="1"/>
    <col min="26" max="26" width="7.85546875" style="3" hidden="1" customWidth="1"/>
    <col min="27" max="27" width="8.7109375" style="1" hidden="1" customWidth="1"/>
    <col min="28" max="28" width="15.7109375" style="1" customWidth="1"/>
    <col min="29" max="29" width="20.7109375" style="1" customWidth="1"/>
    <col min="30" max="16384" width="7.5703125" style="1"/>
  </cols>
  <sheetData>
    <row r="1" spans="1:29" ht="15" x14ac:dyDescent="0.2">
      <c r="A1" s="81" t="s">
        <v>199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81"/>
      <c r="Z1" s="81"/>
      <c r="AA1" s="47"/>
    </row>
    <row r="2" spans="1:29" ht="15" x14ac:dyDescent="0.2">
      <c r="A2" s="81" t="s">
        <v>36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47"/>
    </row>
    <row r="3" spans="1:29" ht="15" x14ac:dyDescent="0.2">
      <c r="A3" s="81" t="s">
        <v>99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47"/>
    </row>
    <row r="4" spans="1:29" ht="15" x14ac:dyDescent="0.2">
      <c r="A4" s="81" t="s">
        <v>198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47"/>
    </row>
    <row r="5" spans="1:29" ht="15.75" thickBot="1" x14ac:dyDescent="0.25">
      <c r="A5" s="48"/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</row>
    <row r="6" spans="1:29" ht="19.5" customHeight="1" x14ac:dyDescent="0.2">
      <c r="A6" s="84" t="s">
        <v>34</v>
      </c>
      <c r="B6" s="82" t="s">
        <v>43</v>
      </c>
      <c r="C6" s="86" t="s">
        <v>0</v>
      </c>
      <c r="D6" s="94" t="s">
        <v>12</v>
      </c>
      <c r="E6" s="84" t="s">
        <v>13</v>
      </c>
      <c r="F6" s="86" t="s">
        <v>14</v>
      </c>
      <c r="G6" s="96" t="s">
        <v>18</v>
      </c>
      <c r="H6" s="103" t="s">
        <v>15</v>
      </c>
      <c r="I6" s="100" t="s">
        <v>1</v>
      </c>
      <c r="J6" s="101"/>
      <c r="K6" s="102"/>
      <c r="L6" s="105" t="s">
        <v>10</v>
      </c>
      <c r="M6" s="101"/>
      <c r="N6" s="102"/>
      <c r="O6" s="105" t="s">
        <v>11</v>
      </c>
      <c r="P6" s="101"/>
      <c r="Q6" s="102"/>
      <c r="R6" s="98" t="s">
        <v>45</v>
      </c>
      <c r="S6" s="108" t="s">
        <v>37</v>
      </c>
      <c r="T6" s="109"/>
      <c r="U6" s="110"/>
      <c r="V6" s="106" t="s">
        <v>6</v>
      </c>
      <c r="W6" s="106" t="s">
        <v>35</v>
      </c>
      <c r="X6" s="111" t="s">
        <v>19</v>
      </c>
      <c r="Y6" s="112"/>
      <c r="Z6" s="82" t="s">
        <v>82</v>
      </c>
      <c r="AA6" s="92" t="s">
        <v>9</v>
      </c>
      <c r="AB6" s="88" t="s">
        <v>80</v>
      </c>
      <c r="AC6" s="90" t="s">
        <v>81</v>
      </c>
    </row>
    <row r="7" spans="1:29" ht="19.5" customHeight="1" thickBot="1" x14ac:dyDescent="0.25">
      <c r="A7" s="85"/>
      <c r="B7" s="83"/>
      <c r="C7" s="87"/>
      <c r="D7" s="95"/>
      <c r="E7" s="85"/>
      <c r="F7" s="87"/>
      <c r="G7" s="97"/>
      <c r="H7" s="104"/>
      <c r="I7" s="22" t="s">
        <v>2</v>
      </c>
      <c r="J7" s="23" t="s">
        <v>3</v>
      </c>
      <c r="K7" s="24" t="s">
        <v>4</v>
      </c>
      <c r="L7" s="25" t="s">
        <v>2</v>
      </c>
      <c r="M7" s="23" t="s">
        <v>3</v>
      </c>
      <c r="N7" s="24" t="s">
        <v>4</v>
      </c>
      <c r="O7" s="25" t="s">
        <v>2</v>
      </c>
      <c r="P7" s="23" t="s">
        <v>3</v>
      </c>
      <c r="Q7" s="24" t="s">
        <v>4</v>
      </c>
      <c r="R7" s="99"/>
      <c r="S7" s="50" t="s">
        <v>7</v>
      </c>
      <c r="T7" s="51" t="s">
        <v>8</v>
      </c>
      <c r="U7" s="24" t="s">
        <v>5</v>
      </c>
      <c r="V7" s="107"/>
      <c r="W7" s="107"/>
      <c r="X7" s="38" t="s">
        <v>16</v>
      </c>
      <c r="Y7" s="39" t="s">
        <v>17</v>
      </c>
      <c r="Z7" s="83"/>
      <c r="AA7" s="93"/>
      <c r="AB7" s="89"/>
      <c r="AC7" s="91"/>
    </row>
    <row r="8" spans="1:29" x14ac:dyDescent="0.15">
      <c r="A8" s="12">
        <v>1</v>
      </c>
      <c r="B8" s="31" t="s">
        <v>47</v>
      </c>
      <c r="C8" s="31" t="s">
        <v>38</v>
      </c>
      <c r="D8" s="64"/>
      <c r="E8" s="65"/>
      <c r="F8" s="55">
        <v>0</v>
      </c>
      <c r="G8" s="6">
        <v>0</v>
      </c>
      <c r="H8" s="7">
        <f>(ROUND(0,1)+ROUND(E9,1))/2</f>
        <v>132.75</v>
      </c>
      <c r="I8" s="8">
        <v>0</v>
      </c>
      <c r="J8" s="6">
        <f t="shared" ref="J8" si="0">E9</f>
        <v>265.5</v>
      </c>
      <c r="K8" s="7">
        <f t="shared" ref="K8" si="1">ROUND(I8,1)+ROUND(J8,1)</f>
        <v>265.5</v>
      </c>
      <c r="L8" s="8">
        <v>0</v>
      </c>
      <c r="M8" s="56">
        <f t="shared" ref="M8:M10" si="2">E9/2+2649*(U8+V8+W8-U10-V10-W10)/(0.976*E9)</f>
        <v>241.22356904695749</v>
      </c>
      <c r="N8" s="7">
        <f t="shared" ref="N8" si="3">L8+M8</f>
        <v>241.22356904695749</v>
      </c>
      <c r="O8" s="8">
        <v>0</v>
      </c>
      <c r="P8" s="6">
        <f t="shared" ref="P8:P10" si="4">E9/2+1794*(U8+V8+W8-U10-V10-W10)/(0.976*E9)</f>
        <v>206.21228118921925</v>
      </c>
      <c r="Q8" s="7">
        <f t="shared" ref="Q8" si="5">O8+P8</f>
        <v>206.21228118921925</v>
      </c>
      <c r="R8" s="66"/>
      <c r="S8" s="70">
        <v>668678.04200000002</v>
      </c>
      <c r="T8" s="70">
        <v>1079543.591</v>
      </c>
      <c r="U8" s="67">
        <v>32.097000000000001</v>
      </c>
      <c r="V8" s="33">
        <v>0</v>
      </c>
      <c r="W8" s="114"/>
      <c r="X8" s="115"/>
      <c r="Y8" s="116"/>
      <c r="Z8" s="63"/>
      <c r="AA8" s="79" t="str">
        <f>IF(OR(O8&lt;-600,P8&lt;-600,Q8&lt;-1000,O8&gt;600,P8&gt;600,Q8&gt;1000),"Check","Ok")</f>
        <v>Ok</v>
      </c>
      <c r="AB8" s="68"/>
      <c r="AC8" s="69"/>
    </row>
    <row r="9" spans="1:29" x14ac:dyDescent="0.15">
      <c r="A9" s="20"/>
      <c r="B9" s="26"/>
      <c r="C9" s="26"/>
      <c r="D9" s="29"/>
      <c r="E9" s="43">
        <f t="shared" ref="E9:E57" si="6">ROUND(SQRT((S8-S10)^2+(T8-T10)^2),1)</f>
        <v>265.5</v>
      </c>
      <c r="F9" s="28"/>
      <c r="G9" s="15"/>
      <c r="H9" s="16"/>
      <c r="I9" s="17"/>
      <c r="J9" s="15"/>
      <c r="K9" s="16"/>
      <c r="L9" s="17"/>
      <c r="M9" s="15"/>
      <c r="N9" s="16"/>
      <c r="O9" s="17"/>
      <c r="P9" s="15"/>
      <c r="Q9" s="16"/>
      <c r="R9" s="27" t="s">
        <v>147</v>
      </c>
      <c r="S9" s="46"/>
      <c r="T9" s="46"/>
      <c r="U9" s="18"/>
      <c r="V9" s="9"/>
      <c r="W9" s="21"/>
      <c r="X9" s="30"/>
      <c r="Y9" s="40"/>
      <c r="Z9" s="26"/>
      <c r="AA9" s="21"/>
      <c r="AB9" s="59"/>
      <c r="AC9" s="60"/>
    </row>
    <row r="10" spans="1:29" x14ac:dyDescent="0.15">
      <c r="A10" s="12">
        <f t="shared" ref="A10:A18" si="7">A8+1</f>
        <v>2</v>
      </c>
      <c r="B10" s="31" t="s">
        <v>48</v>
      </c>
      <c r="C10" s="31" t="s">
        <v>89</v>
      </c>
      <c r="D10" s="32" t="s">
        <v>101</v>
      </c>
      <c r="E10" s="45"/>
      <c r="F10" s="55">
        <f>SUM(E9)</f>
        <v>265.5</v>
      </c>
      <c r="G10" s="56">
        <f t="shared" ref="G10:G60" si="8">G8+E9</f>
        <v>265.5</v>
      </c>
      <c r="H10" s="19">
        <f t="shared" ref="H10" si="9">(ROUND(E9,1)+ROUND(E11,1))/2</f>
        <v>333</v>
      </c>
      <c r="I10" s="57">
        <f t="shared" ref="I10" si="10">J8</f>
        <v>265.5</v>
      </c>
      <c r="J10" s="56">
        <f t="shared" ref="J10" si="11">E11</f>
        <v>400.5</v>
      </c>
      <c r="K10" s="19">
        <f t="shared" ref="K10" si="12">ROUND(I10,1)+ROUND(J10,1)</f>
        <v>666</v>
      </c>
      <c r="L10" s="57">
        <f t="shared" ref="L10" si="13">E9/2-2649*(U8+V8+W8-U10-V10-W10)/(0.976*E9)</f>
        <v>24.276430953042507</v>
      </c>
      <c r="M10" s="56">
        <f t="shared" si="2"/>
        <v>-21.536862221403595</v>
      </c>
      <c r="N10" s="19">
        <f t="shared" ref="N10" si="14">L10+M10</f>
        <v>2.7395687316389115</v>
      </c>
      <c r="O10" s="57">
        <f t="shared" ref="O10" si="15">E9/2-1794*(U8+V8+W8-U10-V10-W10)/(0.976*E9)</f>
        <v>59.28771881078076</v>
      </c>
      <c r="P10" s="56">
        <f t="shared" si="4"/>
        <v>50.047798857984873</v>
      </c>
      <c r="Q10" s="19">
        <f t="shared" ref="Q10" si="16">O10+P10</f>
        <v>109.33551766876563</v>
      </c>
      <c r="R10" s="58"/>
      <c r="S10" s="41">
        <v>668449.81099999999</v>
      </c>
      <c r="T10" s="41">
        <v>1079679.216</v>
      </c>
      <c r="U10" s="13">
        <v>15.486000000000001</v>
      </c>
      <c r="V10" s="33">
        <v>6</v>
      </c>
      <c r="W10" s="117"/>
      <c r="X10" s="118"/>
      <c r="Y10" s="119"/>
      <c r="Z10" s="31"/>
      <c r="AA10" s="42" t="str">
        <f>IF(OR(O10&lt;-600,P10&lt;-600,Q10&lt;-1000,O10&gt;600,P10&gt;600,Q10&gt;1000),"Check","Ok")</f>
        <v>Ok</v>
      </c>
      <c r="AB10" s="61"/>
      <c r="AC10" s="62"/>
    </row>
    <row r="11" spans="1:29" x14ac:dyDescent="0.15">
      <c r="A11" s="20"/>
      <c r="B11" s="26"/>
      <c r="C11" s="26"/>
      <c r="D11" s="29"/>
      <c r="E11" s="43">
        <f t="shared" si="6"/>
        <v>400.5</v>
      </c>
      <c r="F11" s="28"/>
      <c r="G11" s="15"/>
      <c r="H11" s="16"/>
      <c r="I11" s="17"/>
      <c r="J11" s="15"/>
      <c r="K11" s="16"/>
      <c r="L11" s="17"/>
      <c r="M11" s="15"/>
      <c r="N11" s="16"/>
      <c r="O11" s="17"/>
      <c r="P11" s="15"/>
      <c r="Q11" s="16"/>
      <c r="R11" s="27"/>
      <c r="S11" s="46"/>
      <c r="T11" s="46"/>
      <c r="U11" s="18"/>
      <c r="V11" s="9"/>
      <c r="W11" s="21"/>
      <c r="X11" s="30"/>
      <c r="Y11" s="40"/>
      <c r="Z11" s="26"/>
      <c r="AA11" s="21"/>
      <c r="AB11" s="59"/>
      <c r="AC11" s="60"/>
    </row>
    <row r="12" spans="1:29" x14ac:dyDescent="0.15">
      <c r="A12" s="12">
        <f t="shared" si="7"/>
        <v>3</v>
      </c>
      <c r="B12" s="31" t="s">
        <v>49</v>
      </c>
      <c r="C12" s="31" t="s">
        <v>40</v>
      </c>
      <c r="D12" s="32" t="s">
        <v>102</v>
      </c>
      <c r="E12" s="45"/>
      <c r="F12" s="55">
        <f>SUM(E11)</f>
        <v>400.5</v>
      </c>
      <c r="G12" s="56">
        <f t="shared" si="8"/>
        <v>666</v>
      </c>
      <c r="H12" s="19">
        <f t="shared" ref="H12" si="17">(ROUND(E11,1)+ROUND(E13,1))/2</f>
        <v>396.4</v>
      </c>
      <c r="I12" s="57">
        <f t="shared" ref="I12" si="18">J10</f>
        <v>400.5</v>
      </c>
      <c r="J12" s="56">
        <f t="shared" ref="J12" si="19">E13</f>
        <v>392.3</v>
      </c>
      <c r="K12" s="19">
        <f t="shared" ref="K12" si="20">ROUND(I12,1)+ROUND(J12,1)</f>
        <v>792.8</v>
      </c>
      <c r="L12" s="57">
        <f t="shared" ref="L12" si="21">E11/2-2649*(U10+V10+W10-U12-V12-W12)/(0.976*E11)</f>
        <v>422.03686222140357</v>
      </c>
      <c r="M12" s="56">
        <f t="shared" ref="M12" si="22">E13/2+2649*(U12+V12+W12-U14-V14-W14)/(0.976*E13)</f>
        <v>262.96224483186592</v>
      </c>
      <c r="N12" s="19">
        <f t="shared" ref="N12" si="23">L12+M12</f>
        <v>684.99910705326943</v>
      </c>
      <c r="O12" s="57">
        <f t="shared" ref="O12" si="24">E11/2-1794*(U10+V10+W10-U12-V12-W12)/(0.976*E11)</f>
        <v>350.45220114201516</v>
      </c>
      <c r="P12" s="56">
        <f t="shared" ref="P12" si="25">E13/2+1794*(U12+V12+W12-U14-V14-W14)/(0.976*E13)</f>
        <v>241.39770374796808</v>
      </c>
      <c r="Q12" s="19">
        <f t="shared" ref="Q12" si="26">O12+P12</f>
        <v>591.84990488998324</v>
      </c>
      <c r="R12" s="58"/>
      <c r="S12" s="41">
        <v>668105.24199999997</v>
      </c>
      <c r="T12" s="41">
        <v>1079883.2860000001</v>
      </c>
      <c r="U12" s="13">
        <v>54.213000000000001</v>
      </c>
      <c r="V12" s="33">
        <v>0</v>
      </c>
      <c r="W12" s="117"/>
      <c r="X12" s="118"/>
      <c r="Y12" s="119"/>
      <c r="Z12" s="31"/>
      <c r="AA12" s="42" t="str">
        <f>IF(OR(O12&lt;-600,P12&lt;-600,Q12&lt;-1000,O12&gt;600,P12&gt;600,Q12&gt;1000),"Check","Ok")</f>
        <v>Ok</v>
      </c>
      <c r="AB12" s="61"/>
      <c r="AC12" s="62"/>
    </row>
    <row r="13" spans="1:29" x14ac:dyDescent="0.15">
      <c r="A13" s="20"/>
      <c r="B13" s="26"/>
      <c r="C13" s="26"/>
      <c r="D13" s="29"/>
      <c r="E13" s="43">
        <f t="shared" si="6"/>
        <v>392.3</v>
      </c>
      <c r="F13" s="28"/>
      <c r="G13" s="15"/>
      <c r="H13" s="16"/>
      <c r="I13" s="17"/>
      <c r="J13" s="15"/>
      <c r="K13" s="16"/>
      <c r="L13" s="17"/>
      <c r="M13" s="15"/>
      <c r="N13" s="16"/>
      <c r="O13" s="17"/>
      <c r="P13" s="15"/>
      <c r="Q13" s="16"/>
      <c r="R13" s="27" t="s">
        <v>148</v>
      </c>
      <c r="S13" s="46"/>
      <c r="T13" s="46"/>
      <c r="U13" s="18"/>
      <c r="V13" s="9"/>
      <c r="W13" s="21"/>
      <c r="X13" s="30"/>
      <c r="Y13" s="40"/>
      <c r="Z13" s="26"/>
      <c r="AA13" s="21"/>
      <c r="AB13" s="59"/>
      <c r="AC13" s="60"/>
    </row>
    <row r="14" spans="1:29" x14ac:dyDescent="0.15">
      <c r="A14" s="14">
        <f t="shared" si="7"/>
        <v>4</v>
      </c>
      <c r="B14" s="26" t="s">
        <v>50</v>
      </c>
      <c r="C14" s="26" t="s">
        <v>41</v>
      </c>
      <c r="D14" s="29"/>
      <c r="E14" s="44"/>
      <c r="F14" s="37"/>
      <c r="G14" s="52">
        <f t="shared" si="8"/>
        <v>1058.3</v>
      </c>
      <c r="H14" s="11">
        <f t="shared" ref="H14" si="27">(ROUND(E13,1)+ROUND(E15,1))/2</f>
        <v>371.6</v>
      </c>
      <c r="I14" s="53">
        <f t="shared" ref="I14" si="28">J12</f>
        <v>392.3</v>
      </c>
      <c r="J14" s="52">
        <f t="shared" ref="J14" si="29">E15</f>
        <v>350.9</v>
      </c>
      <c r="K14" s="11">
        <f t="shared" ref="K14" si="30">ROUND(I14,1)+ROUND(J14,1)</f>
        <v>743.2</v>
      </c>
      <c r="L14" s="53">
        <f t="shared" ref="L14" si="31">E13/2-2649*(U12+V12+W12-U14-V14-W14)/(0.976*E13)</f>
        <v>129.33775516813409</v>
      </c>
      <c r="M14" s="52">
        <f t="shared" ref="M14" si="32">E15/2+2649*(U14+V14+W14-U16-V16-W16)/(0.976*E15)</f>
        <v>-18.004941975902767</v>
      </c>
      <c r="N14" s="11">
        <f t="shared" ref="N14" si="33">L14+M14</f>
        <v>111.33281319223133</v>
      </c>
      <c r="O14" s="53">
        <f t="shared" ref="O14" si="34">E13/2-1794*(U12+V12+W12-U14-V14-W14)/(0.976*E13)</f>
        <v>150.90229625203193</v>
      </c>
      <c r="P14" s="52">
        <f t="shared" ref="P14" si="35">E15/2+1794*(U14+V14+W14-U16-V16-W16)/(0.976*E15)</f>
        <v>44.435214833986578</v>
      </c>
      <c r="Q14" s="11">
        <f t="shared" ref="Q14" si="36">O14+P14</f>
        <v>195.33751108601851</v>
      </c>
      <c r="R14" s="54"/>
      <c r="S14" s="46">
        <v>667728.09400000004</v>
      </c>
      <c r="T14" s="46">
        <v>1079991.2509999999</v>
      </c>
      <c r="U14" s="18">
        <v>44.555999999999997</v>
      </c>
      <c r="V14" s="9">
        <v>0</v>
      </c>
      <c r="W14" s="49"/>
      <c r="X14" s="30"/>
      <c r="Y14" s="40"/>
      <c r="Z14" s="26"/>
      <c r="AA14" s="10" t="str">
        <f>IF(OR(O14&lt;-600,P14&lt;-600,Q14&lt;-1000,O14&gt;600,P14&gt;600,Q14&gt;1000),"Check","Ok")</f>
        <v>Ok</v>
      </c>
      <c r="AB14" s="59"/>
      <c r="AC14" s="60"/>
    </row>
    <row r="15" spans="1:29" x14ac:dyDescent="0.15">
      <c r="A15" s="20"/>
      <c r="B15" s="26"/>
      <c r="C15" s="26"/>
      <c r="D15" s="29"/>
      <c r="E15" s="43">
        <f t="shared" si="6"/>
        <v>350.9</v>
      </c>
      <c r="F15" s="28"/>
      <c r="G15" s="15"/>
      <c r="H15" s="16"/>
      <c r="I15" s="17"/>
      <c r="J15" s="15"/>
      <c r="K15" s="16"/>
      <c r="L15" s="17"/>
      <c r="M15" s="15"/>
      <c r="N15" s="16"/>
      <c r="O15" s="17"/>
      <c r="P15" s="15"/>
      <c r="Q15" s="16"/>
      <c r="R15" s="27" t="s">
        <v>149</v>
      </c>
      <c r="S15" s="46"/>
      <c r="T15" s="46"/>
      <c r="U15" s="18"/>
      <c r="V15" s="9"/>
      <c r="W15" s="21"/>
      <c r="X15" s="30"/>
      <c r="Y15" s="40"/>
      <c r="Z15" s="26"/>
      <c r="AA15" s="21"/>
      <c r="AB15" s="59"/>
      <c r="AC15" s="60"/>
    </row>
    <row r="16" spans="1:29" x14ac:dyDescent="0.15">
      <c r="A16" s="14">
        <f t="shared" si="7"/>
        <v>5</v>
      </c>
      <c r="B16" s="26" t="s">
        <v>51</v>
      </c>
      <c r="C16" s="26" t="s">
        <v>90</v>
      </c>
      <c r="D16" s="29"/>
      <c r="E16" s="44"/>
      <c r="F16" s="37"/>
      <c r="G16" s="52">
        <f t="shared" si="8"/>
        <v>1409.1999999999998</v>
      </c>
      <c r="H16" s="11">
        <f t="shared" ref="H16" si="37">(ROUND(E15,1)+ROUND(E17,1))/2</f>
        <v>303.5</v>
      </c>
      <c r="I16" s="53">
        <f t="shared" ref="I16" si="38">J14</f>
        <v>350.9</v>
      </c>
      <c r="J16" s="52">
        <f t="shared" ref="J16" si="39">E17</f>
        <v>256.10000000000002</v>
      </c>
      <c r="K16" s="11">
        <f t="shared" ref="K16" si="40">ROUND(I16,1)+ROUND(J16,1)</f>
        <v>607</v>
      </c>
      <c r="L16" s="53">
        <f t="shared" ref="L16" si="41">E15/2-2649*(U14+V14+W14-U16-V16-W16)/(0.976*E15)</f>
        <v>368.90494197590272</v>
      </c>
      <c r="M16" s="52">
        <f t="shared" ref="M16" si="42">E17/2+2649*(U16+V16+W16-U18-V18-W18)/(0.976*E17)</f>
        <v>102.43471380288196</v>
      </c>
      <c r="N16" s="11">
        <f t="shared" ref="N16" si="43">L16+M16</f>
        <v>471.33965577878467</v>
      </c>
      <c r="O16" s="53">
        <f t="shared" ref="O16" si="44">E15/2-1794*(U14+V14+W14-U16-V16-W16)/(0.976*E15)</f>
        <v>306.46478516601337</v>
      </c>
      <c r="P16" s="52">
        <f t="shared" ref="P16" si="45">E17/2+1794*(U16+V16+W16-U18-V18-W18)/(0.976*E17)</f>
        <v>110.70238828326548</v>
      </c>
      <c r="Q16" s="11">
        <f t="shared" ref="Q16" si="46">O16+P16</f>
        <v>417.16717344927883</v>
      </c>
      <c r="R16" s="54"/>
      <c r="S16" s="46">
        <v>667390.76399999997</v>
      </c>
      <c r="T16" s="46">
        <v>1080087.817</v>
      </c>
      <c r="U16" s="18">
        <v>60.567</v>
      </c>
      <c r="V16" s="9">
        <v>9</v>
      </c>
      <c r="W16" s="49"/>
      <c r="X16" s="30"/>
      <c r="Y16" s="40"/>
      <c r="Z16" s="26"/>
      <c r="AA16" s="10" t="str">
        <f>IF(OR(O16&lt;100,P16&lt;100,Q16&lt;200,O16&gt;319,P16&gt;319,Q16&gt;525),"Check","Ok")</f>
        <v>Ok</v>
      </c>
      <c r="AB16" s="59"/>
      <c r="AC16" s="60"/>
    </row>
    <row r="17" spans="1:29" x14ac:dyDescent="0.15">
      <c r="A17" s="20"/>
      <c r="B17" s="26"/>
      <c r="C17" s="26"/>
      <c r="D17" s="29"/>
      <c r="E17" s="43">
        <f t="shared" si="6"/>
        <v>256.10000000000002</v>
      </c>
      <c r="F17" s="28"/>
      <c r="G17" s="15"/>
      <c r="H17" s="16"/>
      <c r="I17" s="17"/>
      <c r="J17" s="15"/>
      <c r="K17" s="16"/>
      <c r="L17" s="17"/>
      <c r="M17" s="15"/>
      <c r="N17" s="16"/>
      <c r="O17" s="17"/>
      <c r="P17" s="15"/>
      <c r="Q17" s="16"/>
      <c r="R17" s="27" t="s">
        <v>150</v>
      </c>
      <c r="S17" s="46"/>
      <c r="T17" s="46"/>
      <c r="U17" s="18"/>
      <c r="V17" s="9"/>
      <c r="W17" s="21"/>
      <c r="X17" s="30"/>
      <c r="Y17" s="40"/>
      <c r="Z17" s="26"/>
      <c r="AA17" s="21"/>
      <c r="AB17" s="59"/>
      <c r="AC17" s="60"/>
    </row>
    <row r="18" spans="1:29" x14ac:dyDescent="0.15">
      <c r="A18" s="14">
        <f t="shared" si="7"/>
        <v>6</v>
      </c>
      <c r="B18" s="26" t="s">
        <v>52</v>
      </c>
      <c r="C18" s="26" t="s">
        <v>39</v>
      </c>
      <c r="D18" s="29"/>
      <c r="E18" s="44"/>
      <c r="F18" s="37"/>
      <c r="G18" s="52">
        <f t="shared" si="8"/>
        <v>1665.2999999999997</v>
      </c>
      <c r="H18" s="11">
        <f t="shared" ref="H18" si="47">(ROUND(E17,1)+ROUND(E19,1))/2</f>
        <v>266.25</v>
      </c>
      <c r="I18" s="53">
        <f t="shared" ref="I18" si="48">J16</f>
        <v>256.10000000000002</v>
      </c>
      <c r="J18" s="52">
        <f t="shared" ref="J18" si="49">E19</f>
        <v>276.39999999999998</v>
      </c>
      <c r="K18" s="11">
        <f t="shared" ref="K18" si="50">ROUND(I18,1)+ROUND(J18,1)</f>
        <v>532.5</v>
      </c>
      <c r="L18" s="53">
        <f t="shared" ref="L18" si="51">E17/2-2649*(U16+V16+W16-U18-V18-W18)/(0.976*E17)</f>
        <v>153.66528619711806</v>
      </c>
      <c r="M18" s="52">
        <f t="shared" ref="M18" si="52">E19/2+2649*(U18+V18+W18-U20-V20-W20)/(0.976*E19)</f>
        <v>107.9163323527318</v>
      </c>
      <c r="N18" s="11">
        <f t="shared" ref="N18" si="53">L18+M18</f>
        <v>261.58161854984985</v>
      </c>
      <c r="O18" s="53">
        <f t="shared" ref="O18" si="54">E17/2-1794*(U16+V16+W16-U18-V18-W18)/(0.976*E17)</f>
        <v>145.39761171673456</v>
      </c>
      <c r="P18" s="52">
        <f t="shared" ref="P18" si="55">E19/2+1794*(U18+V18+W18-U20-V20-W20)/(0.976*E19)</f>
        <v>117.69078906787499</v>
      </c>
      <c r="Q18" s="11">
        <f t="shared" ref="Q18" si="56">O18+P18</f>
        <v>263.08840078460958</v>
      </c>
      <c r="R18" s="54"/>
      <c r="S18" s="46">
        <v>667144.51500000001</v>
      </c>
      <c r="T18" s="46">
        <v>1080158.31</v>
      </c>
      <c r="U18" s="18">
        <v>68.983999999999995</v>
      </c>
      <c r="V18" s="9">
        <v>3</v>
      </c>
      <c r="W18" s="49"/>
      <c r="X18" s="30"/>
      <c r="Y18" s="40"/>
      <c r="Z18" s="26"/>
      <c r="AA18" s="10" t="str">
        <f>IF(OR(O18&lt;100,P18&lt;100,Q18&lt;200,O18&gt;319,P18&gt;319,Q18&gt;525),"Check","Ok")</f>
        <v>Ok</v>
      </c>
      <c r="AB18" s="59"/>
      <c r="AC18" s="60"/>
    </row>
    <row r="19" spans="1:29" x14ac:dyDescent="0.15">
      <c r="A19" s="20"/>
      <c r="B19" s="26"/>
      <c r="C19" s="26"/>
      <c r="D19" s="29"/>
      <c r="E19" s="43">
        <f t="shared" si="6"/>
        <v>276.39999999999998</v>
      </c>
      <c r="F19" s="28"/>
      <c r="G19" s="15"/>
      <c r="H19" s="16"/>
      <c r="I19" s="17"/>
      <c r="J19" s="15"/>
      <c r="K19" s="16"/>
      <c r="L19" s="17"/>
      <c r="M19" s="15"/>
      <c r="N19" s="16"/>
      <c r="O19" s="17"/>
      <c r="P19" s="15"/>
      <c r="Q19" s="16"/>
      <c r="R19" s="27" t="s">
        <v>151</v>
      </c>
      <c r="S19" s="46"/>
      <c r="T19" s="46"/>
      <c r="U19" s="18"/>
      <c r="V19" s="9"/>
      <c r="W19" s="21"/>
      <c r="X19" s="30"/>
      <c r="Y19" s="40"/>
      <c r="Z19" s="26"/>
      <c r="AA19" s="21"/>
      <c r="AB19" s="59"/>
      <c r="AC19" s="60"/>
    </row>
    <row r="20" spans="1:29" x14ac:dyDescent="0.15">
      <c r="A20" s="14">
        <f>A18+1</f>
        <v>7</v>
      </c>
      <c r="B20" s="26" t="s">
        <v>53</v>
      </c>
      <c r="C20" s="26" t="s">
        <v>39</v>
      </c>
      <c r="D20" s="29"/>
      <c r="E20" s="44"/>
      <c r="F20" s="37"/>
      <c r="G20" s="52">
        <f t="shared" si="8"/>
        <v>1941.6999999999998</v>
      </c>
      <c r="H20" s="11">
        <f t="shared" ref="H20" si="57">(ROUND(E19,1)+ROUND(E21,1))/2</f>
        <v>287</v>
      </c>
      <c r="I20" s="53">
        <f t="shared" ref="I20" si="58">J18</f>
        <v>276.39999999999998</v>
      </c>
      <c r="J20" s="52">
        <f t="shared" ref="J20" si="59">E21</f>
        <v>297.60000000000002</v>
      </c>
      <c r="K20" s="11">
        <f t="shared" ref="K20" si="60">ROUND(I20,1)+ROUND(J20,1)</f>
        <v>574</v>
      </c>
      <c r="L20" s="53">
        <f t="shared" ref="L20" si="61">E19/2-2649*(U18+V18+W18-U20-V20-W20)/(0.976*E19)</f>
        <v>168.48366764726819</v>
      </c>
      <c r="M20" s="52">
        <f t="shared" ref="M20" si="62">E21/2+2649*(U20+V20+W20-U22-V22-W22)/(0.976*E21)</f>
        <v>207.55163190772078</v>
      </c>
      <c r="N20" s="11">
        <f t="shared" ref="N20" si="63">L20+M20</f>
        <v>376.03529955498897</v>
      </c>
      <c r="O20" s="53">
        <f t="shared" ref="O20" si="64">E19/2-1794*(U18+V18+W18-U20-V20-W20)/(0.976*E19)</f>
        <v>158.70921093212499</v>
      </c>
      <c r="P20" s="52">
        <f t="shared" ref="P20" si="65">E21/2+1794*(U20+V20+W20-U22-V22-W22)/(0.976*E21)</f>
        <v>188.58876090692758</v>
      </c>
      <c r="Q20" s="11">
        <f t="shared" ref="Q20" si="66">O20+P20</f>
        <v>347.29797183905259</v>
      </c>
      <c r="R20" s="54"/>
      <c r="S20" s="46">
        <v>666878.77899999998</v>
      </c>
      <c r="T20" s="46">
        <v>1080234.3810000001</v>
      </c>
      <c r="U20" s="18">
        <v>72.067999999999998</v>
      </c>
      <c r="V20" s="9">
        <v>3</v>
      </c>
      <c r="W20" s="49"/>
      <c r="X20" s="30"/>
      <c r="Y20" s="40"/>
      <c r="Z20" s="26"/>
      <c r="AA20" s="10" t="str">
        <f>IF(OR(O20&lt;100,P20&lt;100,Q20&lt;200,O20&gt;319,P20&gt;319,Q20&gt;525),"Check","Ok")</f>
        <v>Ok</v>
      </c>
      <c r="AB20" s="59"/>
      <c r="AC20" s="60"/>
    </row>
    <row r="21" spans="1:29" x14ac:dyDescent="0.15">
      <c r="A21" s="20"/>
      <c r="B21" s="26"/>
      <c r="C21" s="26"/>
      <c r="D21" s="29"/>
      <c r="E21" s="43">
        <f t="shared" si="6"/>
        <v>297.60000000000002</v>
      </c>
      <c r="F21" s="28"/>
      <c r="G21" s="15"/>
      <c r="H21" s="16"/>
      <c r="I21" s="17"/>
      <c r="J21" s="15"/>
      <c r="K21" s="16"/>
      <c r="L21" s="17"/>
      <c r="M21" s="15"/>
      <c r="N21" s="16"/>
      <c r="O21" s="17"/>
      <c r="P21" s="15"/>
      <c r="Q21" s="16"/>
      <c r="R21" s="27" t="s">
        <v>152</v>
      </c>
      <c r="S21" s="46"/>
      <c r="T21" s="46"/>
      <c r="U21" s="18"/>
      <c r="V21" s="9"/>
      <c r="W21" s="21"/>
      <c r="X21" s="30"/>
      <c r="Y21" s="40"/>
      <c r="Z21" s="26"/>
      <c r="AA21" s="21"/>
      <c r="AB21" s="59"/>
      <c r="AC21" s="60"/>
    </row>
    <row r="22" spans="1:29" x14ac:dyDescent="0.15">
      <c r="A22" s="12">
        <f>A20+1</f>
        <v>8</v>
      </c>
      <c r="B22" s="31" t="s">
        <v>54</v>
      </c>
      <c r="C22" s="31" t="s">
        <v>98</v>
      </c>
      <c r="D22" s="32" t="s">
        <v>103</v>
      </c>
      <c r="E22" s="45"/>
      <c r="F22" s="55">
        <f>SUM(E13:E21)</f>
        <v>1573.3000000000002</v>
      </c>
      <c r="G22" s="6">
        <f t="shared" si="8"/>
        <v>2239.2999999999997</v>
      </c>
      <c r="H22" s="19">
        <f t="shared" ref="H22" si="67">(ROUND(E21,1)+ROUND(E23,1))/2</f>
        <v>347.65</v>
      </c>
      <c r="I22" s="8">
        <f t="shared" ref="I22" si="68">J20</f>
        <v>297.60000000000002</v>
      </c>
      <c r="J22" s="6">
        <f t="shared" ref="J22" si="69">E23</f>
        <v>397.7</v>
      </c>
      <c r="K22" s="7">
        <f t="shared" ref="K22" si="70">ROUND(I22,1)+ROUND(J22,1)</f>
        <v>695.3</v>
      </c>
      <c r="L22" s="8">
        <f>E21/2-2649*(U20+V20+W20-U22-V22-W22)/(0.976*E21)</f>
        <v>90.048368092279233</v>
      </c>
      <c r="M22" s="6">
        <f>E23/2+2649*(U22+V22+W22-U24-V24-W24)/(0.976*E23)</f>
        <v>536.94017630061387</v>
      </c>
      <c r="N22" s="7">
        <f t="shared" ref="N22" si="71">L22+M22</f>
        <v>626.98854439289312</v>
      </c>
      <c r="O22" s="8">
        <f>E21/2-1794*(U20+V20+W20-U22-V22-W22)/(0.976*E21)</f>
        <v>109.01123909307246</v>
      </c>
      <c r="P22" s="6">
        <f>E23/2+1794*(U22+V22+W22-U24-V24-W24)/(0.976*E23)</f>
        <v>427.81707296462861</v>
      </c>
      <c r="Q22" s="7">
        <f t="shared" ref="Q22" si="72">O22+P22</f>
        <v>536.82831205770105</v>
      </c>
      <c r="R22" s="58"/>
      <c r="S22" s="41">
        <v>666592.71499999997</v>
      </c>
      <c r="T22" s="41">
        <v>1080316.2720000001</v>
      </c>
      <c r="U22" s="13">
        <v>62.625999999999998</v>
      </c>
      <c r="V22" s="33">
        <v>6</v>
      </c>
      <c r="W22" s="117"/>
      <c r="X22" s="118"/>
      <c r="Y22" s="119"/>
      <c r="Z22" s="31"/>
      <c r="AA22" s="42" t="str">
        <f>IF(OR(O22&lt;-600,P22&lt;-600,Q22&lt;-1000,O22&gt;600,P22&gt;600,Q22&gt;1000),"Check","Ok")</f>
        <v>Ok</v>
      </c>
      <c r="AB22" s="61"/>
      <c r="AC22" s="62"/>
    </row>
    <row r="23" spans="1:29" ht="31.5" x14ac:dyDescent="0.15">
      <c r="A23" s="20"/>
      <c r="B23" s="26"/>
      <c r="C23" s="26"/>
      <c r="D23" s="29"/>
      <c r="E23" s="43">
        <f t="shared" si="6"/>
        <v>397.7</v>
      </c>
      <c r="F23" s="28"/>
      <c r="G23" s="15"/>
      <c r="H23" s="16"/>
      <c r="I23" s="17"/>
      <c r="J23" s="15"/>
      <c r="K23" s="16"/>
      <c r="L23" s="17"/>
      <c r="M23" s="15"/>
      <c r="N23" s="16"/>
      <c r="O23" s="17"/>
      <c r="P23" s="15"/>
      <c r="Q23" s="16"/>
      <c r="R23" s="27" t="s">
        <v>153</v>
      </c>
      <c r="S23" s="46"/>
      <c r="T23" s="46"/>
      <c r="U23" s="18"/>
      <c r="V23" s="9"/>
      <c r="W23" s="21"/>
      <c r="X23" s="30"/>
      <c r="Y23" s="40"/>
      <c r="Z23" s="26"/>
      <c r="AA23" s="21"/>
      <c r="AB23" s="59"/>
      <c r="AC23" s="60"/>
    </row>
    <row r="24" spans="1:29" x14ac:dyDescent="0.15">
      <c r="A24" s="14">
        <f t="shared" ref="A24:A28" si="73">A22+1</f>
        <v>9</v>
      </c>
      <c r="B24" s="26" t="s">
        <v>55</v>
      </c>
      <c r="C24" s="26" t="s">
        <v>79</v>
      </c>
      <c r="D24" s="29"/>
      <c r="E24" s="44"/>
      <c r="F24" s="37"/>
      <c r="G24" s="52">
        <f t="shared" si="8"/>
        <v>2636.9999999999995</v>
      </c>
      <c r="H24" s="11">
        <f t="shared" ref="H24" si="74">(ROUND(E23,1)+ROUND(E25,1))/2</f>
        <v>443.85</v>
      </c>
      <c r="I24" s="53">
        <f t="shared" ref="I24" si="75">J22</f>
        <v>397.7</v>
      </c>
      <c r="J24" s="52">
        <f t="shared" ref="J24" si="76">E25</f>
        <v>490</v>
      </c>
      <c r="K24" s="11">
        <f t="shared" ref="K24" si="77">ROUND(I24,1)+ROUND(J24,1)</f>
        <v>887.7</v>
      </c>
      <c r="L24" s="53">
        <f t="shared" ref="L24" si="78">E23/2-2649*(U22+V22+W22-U24-V24-W24)/(0.976*E23)</f>
        <v>-139.24017630061385</v>
      </c>
      <c r="M24" s="52">
        <f t="shared" ref="M24" si="79">E25/2+2649*(U24+V24+W24-U26-V26-W26)/(0.976*E25)</f>
        <v>267.16731766477085</v>
      </c>
      <c r="N24" s="11">
        <f t="shared" ref="N24" si="80">L24+M24</f>
        <v>127.92714136415699</v>
      </c>
      <c r="O24" s="53">
        <f t="shared" ref="O24" si="81">E23/2-1794*(U22+V22+W22-U24-V24-W24)/(0.976*E23)</f>
        <v>-30.117072964628619</v>
      </c>
      <c r="P24" s="52">
        <f t="shared" ref="P24" si="82">E25/2+1794*(U24+V24+W24-U26-V26-W26)/(0.976*E25)</f>
        <v>260.01252091000333</v>
      </c>
      <c r="Q24" s="11">
        <f t="shared" ref="Q24" si="83">O24+P24</f>
        <v>229.89544794537471</v>
      </c>
      <c r="R24" s="27"/>
      <c r="S24" s="46">
        <v>666195.68400000001</v>
      </c>
      <c r="T24" s="46">
        <v>1080338.7220000001</v>
      </c>
      <c r="U24" s="18">
        <v>10.086</v>
      </c>
      <c r="V24" s="9">
        <v>9</v>
      </c>
      <c r="W24" s="49"/>
      <c r="X24" s="30"/>
      <c r="Y24" s="40"/>
      <c r="Z24" s="26"/>
      <c r="AA24" s="10" t="str">
        <f>IF(OR(O24&lt;-600,P24&lt;-600,Q24&lt;-1000,O24&gt;600,P24&gt;600,Q24&gt;1000),"Check","Ok")</f>
        <v>Ok</v>
      </c>
      <c r="AB24" s="59"/>
      <c r="AC24" s="60"/>
    </row>
    <row r="25" spans="1:29" x14ac:dyDescent="0.15">
      <c r="A25" s="20"/>
      <c r="B25" s="26"/>
      <c r="C25" s="26"/>
      <c r="D25" s="29"/>
      <c r="E25" s="43">
        <f t="shared" si="6"/>
        <v>490</v>
      </c>
      <c r="F25" s="28"/>
      <c r="G25" s="15"/>
      <c r="H25" s="16"/>
      <c r="I25" s="17"/>
      <c r="J25" s="15"/>
      <c r="K25" s="16"/>
      <c r="L25" s="17"/>
      <c r="M25" s="15"/>
      <c r="N25" s="16"/>
      <c r="O25" s="17"/>
      <c r="P25" s="15"/>
      <c r="Q25" s="16"/>
      <c r="R25" s="27" t="s">
        <v>154</v>
      </c>
      <c r="S25" s="46"/>
      <c r="T25" s="46"/>
      <c r="U25" s="18"/>
      <c r="V25" s="9"/>
      <c r="W25" s="21"/>
      <c r="X25" s="30"/>
      <c r="Y25" s="40"/>
      <c r="Z25" s="26"/>
      <c r="AA25" s="21"/>
      <c r="AB25" s="59"/>
      <c r="AC25" s="60"/>
    </row>
    <row r="26" spans="1:29" x14ac:dyDescent="0.15">
      <c r="A26" s="12">
        <f t="shared" si="73"/>
        <v>10</v>
      </c>
      <c r="B26" s="73" t="s">
        <v>56</v>
      </c>
      <c r="C26" s="31" t="s">
        <v>40</v>
      </c>
      <c r="D26" s="32" t="s">
        <v>104</v>
      </c>
      <c r="E26" s="74"/>
      <c r="F26" s="72">
        <f>SUM(E23:E25)</f>
        <v>887.7</v>
      </c>
      <c r="G26" s="75">
        <f t="shared" si="8"/>
        <v>3126.9999999999995</v>
      </c>
      <c r="H26" s="76">
        <f t="shared" ref="H26" si="84">(ROUND(E25,1)+ROUND(E27,1))/2</f>
        <v>575.6</v>
      </c>
      <c r="I26" s="77">
        <f t="shared" ref="I26" si="85">J24</f>
        <v>490</v>
      </c>
      <c r="J26" s="75">
        <f t="shared" ref="J26" si="86">E27</f>
        <v>661.2</v>
      </c>
      <c r="K26" s="76">
        <f t="shared" ref="K26" si="87">ROUND(I26,1)+ROUND(J26,1)</f>
        <v>1151.2</v>
      </c>
      <c r="L26" s="77">
        <f t="shared" ref="L26" si="88">E25/2-2649*(U24+V24+W24-U26-V26-W26)/(0.976*E25)</f>
        <v>222.83268233522918</v>
      </c>
      <c r="M26" s="75">
        <f t="shared" ref="M26" si="89">E27/2+2649*(U26+V26+W26-U28-V28-W28)/(0.976*E27)</f>
        <v>297.53938554342329</v>
      </c>
      <c r="N26" s="76">
        <f t="shared" ref="N26" si="90">L26+M26</f>
        <v>520.3720678786525</v>
      </c>
      <c r="O26" s="77">
        <f t="shared" ref="O26" si="91">E25/2-1794*(U24+V24+W24-U26-V26-W26)/(0.976*E25)</f>
        <v>229.98747908999667</v>
      </c>
      <c r="P26" s="75">
        <f t="shared" ref="P26" si="92">E27/2+1794*(U26+V26+W26-U28-V28-W28)/(0.976*E27)</f>
        <v>308.21013879384725</v>
      </c>
      <c r="Q26" s="76">
        <f t="shared" ref="Q26" si="93">O26+P26</f>
        <v>538.19761788384392</v>
      </c>
      <c r="R26" s="58"/>
      <c r="S26" s="41">
        <v>665706.48199999996</v>
      </c>
      <c r="T26" s="41">
        <v>1080366.3829999999</v>
      </c>
      <c r="U26" s="13">
        <v>15.084</v>
      </c>
      <c r="V26" s="33">
        <v>0</v>
      </c>
      <c r="W26" s="120"/>
      <c r="X26" s="118"/>
      <c r="Y26" s="119"/>
      <c r="Z26" s="73"/>
      <c r="AA26" s="42" t="str">
        <f>IF(OR(O26&lt;-600,P26&lt;-600,Q26&lt;-1000,O26&gt;600,P26&gt;600,Q26&gt;1000),"Check","Ok")</f>
        <v>Ok</v>
      </c>
      <c r="AB26" s="61"/>
      <c r="AC26" s="62"/>
    </row>
    <row r="27" spans="1:29" ht="21" x14ac:dyDescent="0.15">
      <c r="A27" s="71"/>
      <c r="B27" s="26"/>
      <c r="C27" s="26"/>
      <c r="D27" s="29"/>
      <c r="E27" s="43">
        <f t="shared" si="6"/>
        <v>661.2</v>
      </c>
      <c r="F27" s="28"/>
      <c r="G27" s="15"/>
      <c r="H27" s="16"/>
      <c r="I27" s="17"/>
      <c r="J27" s="15"/>
      <c r="K27" s="16"/>
      <c r="L27" s="17"/>
      <c r="M27" s="15"/>
      <c r="N27" s="16"/>
      <c r="O27" s="17"/>
      <c r="P27" s="15"/>
      <c r="Q27" s="16"/>
      <c r="R27" s="27" t="s">
        <v>155</v>
      </c>
      <c r="S27" s="46"/>
      <c r="T27" s="46"/>
      <c r="U27" s="18"/>
      <c r="V27" s="9"/>
      <c r="W27" s="21"/>
      <c r="X27" s="30"/>
      <c r="Y27" s="40"/>
      <c r="Z27" s="26"/>
      <c r="AA27" s="21"/>
      <c r="AB27" s="59"/>
      <c r="AC27" s="60"/>
    </row>
    <row r="28" spans="1:29" x14ac:dyDescent="0.15">
      <c r="A28" s="12">
        <f t="shared" si="73"/>
        <v>11</v>
      </c>
      <c r="B28" s="31" t="s">
        <v>57</v>
      </c>
      <c r="C28" s="31" t="s">
        <v>41</v>
      </c>
      <c r="D28" s="32" t="s">
        <v>145</v>
      </c>
      <c r="E28" s="45"/>
      <c r="F28" s="55">
        <f>SUM(E27)</f>
        <v>661.2</v>
      </c>
      <c r="G28" s="56">
        <f t="shared" si="8"/>
        <v>3788.2</v>
      </c>
      <c r="H28" s="19">
        <f t="shared" ref="H28" si="94">(ROUND(E27,1)+ROUND(E29,1))/2</f>
        <v>467.55</v>
      </c>
      <c r="I28" s="57">
        <f t="shared" ref="I28" si="95">J26</f>
        <v>661.2</v>
      </c>
      <c r="J28" s="56">
        <f t="shared" ref="J28" si="96">E29</f>
        <v>273.89999999999998</v>
      </c>
      <c r="K28" s="19">
        <f t="shared" ref="K28" si="97">ROUND(I28,1)+ROUND(J28,1)</f>
        <v>935.1</v>
      </c>
      <c r="L28" s="57">
        <f t="shared" ref="L28" si="98">E27/2-2649*(U26+V26+W26-U28-V28-W28)/(0.976*E27)</f>
        <v>363.66061445657675</v>
      </c>
      <c r="M28" s="56">
        <f t="shared" ref="M28" si="99">E29/2+2649*(U28+V28+W28-U30-V30-W30)/(0.976*E29)</f>
        <v>32.873309482340716</v>
      </c>
      <c r="N28" s="19">
        <f t="shared" ref="N28" si="100">L28+M28</f>
        <v>396.5339239389175</v>
      </c>
      <c r="O28" s="57">
        <f t="shared" ref="O28" si="101">E27/2-1794*(U26+V26+W26-U28-V28-W28)/(0.976*E27)</f>
        <v>352.9898612061528</v>
      </c>
      <c r="P28" s="56">
        <f t="shared" ref="P28" si="102">E29/2+1794*(U28+V28+W28-U30-V30-W30)/(0.976*E29)</f>
        <v>66.465446285888717</v>
      </c>
      <c r="Q28" s="19">
        <f t="shared" ref="Q28" si="103">O28+P28</f>
        <v>419.45530749204153</v>
      </c>
      <c r="R28" s="34"/>
      <c r="S28" s="41">
        <v>665054.63399999996</v>
      </c>
      <c r="T28" s="41">
        <v>1080255.773</v>
      </c>
      <c r="U28" s="13">
        <v>23.138000000000002</v>
      </c>
      <c r="V28" s="33">
        <v>0</v>
      </c>
      <c r="W28" s="117"/>
      <c r="X28" s="118"/>
      <c r="Y28" s="119"/>
      <c r="Z28" s="31"/>
      <c r="AA28" s="42" t="str">
        <f>IF(OR(O28&lt;-600,P28&lt;-600,Q28&lt;-1000,O28&gt;600,P28&gt;600,Q28&gt;1000),"Check","Ok")</f>
        <v>Ok</v>
      </c>
      <c r="AB28" s="61"/>
      <c r="AC28" s="62"/>
    </row>
    <row r="29" spans="1:29" x14ac:dyDescent="0.15">
      <c r="A29" s="20"/>
      <c r="B29" s="26"/>
      <c r="C29" s="26"/>
      <c r="D29" s="29"/>
      <c r="E29" s="43">
        <f t="shared" si="6"/>
        <v>273.89999999999998</v>
      </c>
      <c r="F29" s="28"/>
      <c r="G29" s="15"/>
      <c r="H29" s="16"/>
      <c r="I29" s="17"/>
      <c r="J29" s="15"/>
      <c r="K29" s="16"/>
      <c r="L29" s="17"/>
      <c r="M29" s="15"/>
      <c r="N29" s="16"/>
      <c r="O29" s="17"/>
      <c r="P29" s="15"/>
      <c r="Q29" s="16"/>
      <c r="R29" s="27" t="s">
        <v>156</v>
      </c>
      <c r="S29" s="46"/>
      <c r="T29" s="46"/>
      <c r="U29" s="18"/>
      <c r="V29" s="9"/>
      <c r="W29" s="21"/>
      <c r="X29" s="30"/>
      <c r="Y29" s="40"/>
      <c r="Z29" s="26"/>
      <c r="AA29" s="21"/>
      <c r="AB29" s="59"/>
      <c r="AC29" s="60"/>
    </row>
    <row r="30" spans="1:29" x14ac:dyDescent="0.15">
      <c r="A30" s="14">
        <f t="shared" ref="A30:A90" si="104">A28+1</f>
        <v>12</v>
      </c>
      <c r="B30" s="26" t="s">
        <v>58</v>
      </c>
      <c r="C30" s="26" t="s">
        <v>41</v>
      </c>
      <c r="D30" s="29"/>
      <c r="E30" s="44"/>
      <c r="F30" s="37"/>
      <c r="G30" s="52">
        <f t="shared" si="8"/>
        <v>4062.1</v>
      </c>
      <c r="H30" s="11">
        <f t="shared" ref="H30" si="105">(ROUND(E29,1)+ROUND(E31,1))/2</f>
        <v>403.7</v>
      </c>
      <c r="I30" s="53">
        <f t="shared" ref="I30" si="106">J28</f>
        <v>273.89999999999998</v>
      </c>
      <c r="J30" s="52">
        <f t="shared" ref="J30" si="107">E31</f>
        <v>533.5</v>
      </c>
      <c r="K30" s="11">
        <f t="shared" ref="K30" si="108">ROUND(I30,1)+ROUND(J30,1)</f>
        <v>807.4</v>
      </c>
      <c r="L30" s="53">
        <f t="shared" ref="L30" si="109">E29/2-2649*(U28+V28+W28-U30-V30-W30)/(0.976*E29)</f>
        <v>241.02669051765926</v>
      </c>
      <c r="M30" s="52">
        <f t="shared" ref="M30" si="110">E31/2+2649*(U30+V30+W30-U32-V32-W32)/(0.976*E31)</f>
        <v>252.30172307834127</v>
      </c>
      <c r="N30" s="11">
        <f t="shared" ref="N30" si="111">L30+M30</f>
        <v>493.32841359600053</v>
      </c>
      <c r="O30" s="53">
        <f t="shared" ref="O30" si="112">E29/2-1794*(U28+V28+W28-U30-V30-W30)/(0.976*E29)</f>
        <v>207.43455371411125</v>
      </c>
      <c r="P30" s="52">
        <f t="shared" ref="P30" si="113">E31/2+1794*(U30+V30+W30-U32-V32-W32)/(0.976*E31)</f>
        <v>256.96509671670225</v>
      </c>
      <c r="Q30" s="11">
        <f t="shared" ref="Q30" si="114">O30+P30</f>
        <v>464.39965043081349</v>
      </c>
      <c r="R30" s="27"/>
      <c r="S30" s="46">
        <v>664780.69700000004</v>
      </c>
      <c r="T30" s="46">
        <v>1080257.22</v>
      </c>
      <c r="U30" s="18">
        <v>33.640999999999998</v>
      </c>
      <c r="V30" s="9">
        <v>0</v>
      </c>
      <c r="W30" s="49"/>
      <c r="X30" s="30"/>
      <c r="Y30" s="40"/>
      <c r="Z30" s="26"/>
      <c r="AA30" s="10" t="str">
        <f>IF(OR(O30&lt;-600,P30&lt;-600,Q30&lt;-1000,O30&gt;600,P30&gt;600,Q30&gt;1000),"Check","Ok")</f>
        <v>Ok</v>
      </c>
      <c r="AB30" s="59"/>
      <c r="AC30" s="60"/>
    </row>
    <row r="31" spans="1:29" x14ac:dyDescent="0.15">
      <c r="A31" s="20"/>
      <c r="B31" s="26"/>
      <c r="C31" s="26"/>
      <c r="D31" s="29"/>
      <c r="E31" s="43">
        <f t="shared" si="6"/>
        <v>533.5</v>
      </c>
      <c r="F31" s="28"/>
      <c r="G31" s="15"/>
      <c r="H31" s="16"/>
      <c r="I31" s="17"/>
      <c r="J31" s="15"/>
      <c r="K31" s="16"/>
      <c r="L31" s="17"/>
      <c r="M31" s="15"/>
      <c r="N31" s="16"/>
      <c r="O31" s="17"/>
      <c r="P31" s="15"/>
      <c r="Q31" s="16"/>
      <c r="R31" s="27" t="s">
        <v>157</v>
      </c>
      <c r="S31" s="46"/>
      <c r="T31" s="46"/>
      <c r="U31" s="18"/>
      <c r="V31" s="9"/>
      <c r="W31" s="21"/>
      <c r="X31" s="30"/>
      <c r="Y31" s="40"/>
      <c r="Z31" s="26"/>
      <c r="AA31" s="21"/>
      <c r="AB31" s="59"/>
      <c r="AC31" s="60"/>
    </row>
    <row r="32" spans="1:29" x14ac:dyDescent="0.15">
      <c r="A32" s="12">
        <f t="shared" si="104"/>
        <v>13</v>
      </c>
      <c r="B32" s="31" t="s">
        <v>59</v>
      </c>
      <c r="C32" s="31" t="s">
        <v>89</v>
      </c>
      <c r="D32" s="32" t="s">
        <v>105</v>
      </c>
      <c r="E32" s="45"/>
      <c r="F32" s="55">
        <f>SUM(E29:E31)</f>
        <v>807.4</v>
      </c>
      <c r="G32" s="56">
        <f t="shared" si="8"/>
        <v>4595.6000000000004</v>
      </c>
      <c r="H32" s="19">
        <f t="shared" ref="H32" si="115">(ROUND(E31,1)+ROUND(E33,1))/2</f>
        <v>397.1</v>
      </c>
      <c r="I32" s="57">
        <f t="shared" ref="I32" si="116">J30</f>
        <v>533.5</v>
      </c>
      <c r="J32" s="56">
        <f t="shared" ref="J32" si="117">E33</f>
        <v>260.7</v>
      </c>
      <c r="K32" s="19">
        <f t="shared" ref="K32" si="118">ROUND(I32,1)+ROUND(J32,1)</f>
        <v>794.2</v>
      </c>
      <c r="L32" s="57">
        <f t="shared" ref="L32" si="119">E31/2-2649*(U30+V30+W30-U32-V32-W32)/(0.976*E31)</f>
        <v>281.1982769216587</v>
      </c>
      <c r="M32" s="56">
        <f t="shared" ref="M32" si="120">E33/2+2649*(U32+V32+W32-U34-V34-W34)/(0.976*E33)</f>
        <v>342.79621196400615</v>
      </c>
      <c r="N32" s="19">
        <f t="shared" ref="N32" si="121">L32+M32</f>
        <v>623.99448888566485</v>
      </c>
      <c r="O32" s="57">
        <f t="shared" ref="O32" si="122">E31/2-1794*(U30+V30+W30-U32-V32-W32)/(0.976*E31)</f>
        <v>276.53490328329775</v>
      </c>
      <c r="P32" s="56">
        <f t="shared" ref="P32" si="123">E33/2+1794*(U32+V32+W32-U34-V34-W34)/(0.976*E33)</f>
        <v>274.22637005036881</v>
      </c>
      <c r="Q32" s="19">
        <f t="shared" ref="Q32" si="124">O32+P32</f>
        <v>550.76127333366662</v>
      </c>
      <c r="R32" s="34"/>
      <c r="S32" s="41">
        <v>664247.19799999997</v>
      </c>
      <c r="T32" s="41">
        <v>1080260.0379999999</v>
      </c>
      <c r="U32" s="13">
        <v>30.481000000000002</v>
      </c>
      <c r="V32" s="33">
        <v>6</v>
      </c>
      <c r="W32" s="117"/>
      <c r="X32" s="118"/>
      <c r="Y32" s="119"/>
      <c r="Z32" s="31"/>
      <c r="AA32" s="42" t="str">
        <f>IF(OR(O32&lt;-600,P32&lt;-600,Q32&lt;-1000,O32&gt;600,P32&gt;600,Q32&gt;1000),"Check","Ok")</f>
        <v>Ok</v>
      </c>
      <c r="AB32" s="61"/>
      <c r="AC32" s="62"/>
    </row>
    <row r="33" spans="1:29" x14ac:dyDescent="0.15">
      <c r="A33" s="20"/>
      <c r="B33" s="26"/>
      <c r="C33" s="26"/>
      <c r="D33" s="29"/>
      <c r="E33" s="43">
        <f t="shared" si="6"/>
        <v>260.7</v>
      </c>
      <c r="F33" s="28"/>
      <c r="G33" s="15"/>
      <c r="H33" s="16"/>
      <c r="I33" s="17"/>
      <c r="J33" s="15"/>
      <c r="K33" s="16"/>
      <c r="L33" s="17"/>
      <c r="M33" s="15"/>
      <c r="N33" s="16"/>
      <c r="O33" s="17"/>
      <c r="P33" s="15"/>
      <c r="Q33" s="16"/>
      <c r="R33" s="27" t="s">
        <v>156</v>
      </c>
      <c r="S33" s="46"/>
      <c r="T33" s="46"/>
      <c r="U33" s="18"/>
      <c r="V33" s="9"/>
      <c r="W33" s="21"/>
      <c r="X33" s="30"/>
      <c r="Y33" s="40"/>
      <c r="Z33" s="26"/>
      <c r="AA33" s="21"/>
      <c r="AB33" s="59"/>
      <c r="AC33" s="60"/>
    </row>
    <row r="34" spans="1:29" x14ac:dyDescent="0.15">
      <c r="A34" s="12">
        <f t="shared" si="104"/>
        <v>14</v>
      </c>
      <c r="B34" s="31" t="s">
        <v>60</v>
      </c>
      <c r="C34" s="31" t="s">
        <v>89</v>
      </c>
      <c r="D34" s="32" t="s">
        <v>106</v>
      </c>
      <c r="E34" s="45"/>
      <c r="F34" s="55">
        <f>SUM(E33)</f>
        <v>260.7</v>
      </c>
      <c r="G34" s="56">
        <f t="shared" si="8"/>
        <v>4856.3</v>
      </c>
      <c r="H34" s="19">
        <f t="shared" ref="H34" si="125">(ROUND(E33,1)+ROUND(E35,1))/2</f>
        <v>432.6</v>
      </c>
      <c r="I34" s="57">
        <f t="shared" ref="I34" si="126">J32</f>
        <v>260.7</v>
      </c>
      <c r="J34" s="56">
        <f t="shared" ref="J34" si="127">E35</f>
        <v>604.5</v>
      </c>
      <c r="K34" s="19">
        <f t="shared" ref="K34" si="128">ROUND(I34,1)+ROUND(J34,1)</f>
        <v>865.2</v>
      </c>
      <c r="L34" s="57">
        <f t="shared" ref="L34" si="129">E33/2-2649*(U32+V32+W32-U34-V34-W34)/(0.976*E33)</f>
        <v>-82.096211964006159</v>
      </c>
      <c r="M34" s="56">
        <f t="shared" ref="M34" si="130">E35/2+2649*(U34+V34+W34-U36-V36-W36)/(0.976*E35)</f>
        <v>200.78743440589022</v>
      </c>
      <c r="N34" s="19">
        <f t="shared" ref="N34" si="131">L34+M34</f>
        <v>118.69122244188407</v>
      </c>
      <c r="O34" s="57">
        <f t="shared" ref="O34" si="132">E33/2-1794*(U32+V32+W32-U34-V34-W34)/(0.976*E33)</f>
        <v>-13.526370050368826</v>
      </c>
      <c r="P34" s="56">
        <f t="shared" ref="P34" si="133">E35/2+1794*(U34+V34+W34-U36-V36-W36)/(0.976*E35)</f>
        <v>233.53582760444209</v>
      </c>
      <c r="Q34" s="19">
        <f t="shared" ref="Q34" si="134">O34+P34</f>
        <v>220.00945755407326</v>
      </c>
      <c r="R34" s="58"/>
      <c r="S34" s="41">
        <v>663987.48600000003</v>
      </c>
      <c r="T34" s="41">
        <v>1080282.325</v>
      </c>
      <c r="U34" s="13">
        <v>10.074999999999999</v>
      </c>
      <c r="V34" s="33">
        <v>6</v>
      </c>
      <c r="W34" s="117"/>
      <c r="X34" s="118"/>
      <c r="Y34" s="119"/>
      <c r="Z34" s="31"/>
      <c r="AA34" s="42" t="str">
        <f>IF(OR(O34&lt;-600,P34&lt;-600,Q34&lt;-1000,O34&gt;600,P34&gt;600,Q34&gt;1000),"Check","Ok")</f>
        <v>Ok</v>
      </c>
      <c r="AB34" s="61"/>
      <c r="AC34" s="62"/>
    </row>
    <row r="35" spans="1:29" ht="21" x14ac:dyDescent="0.15">
      <c r="A35" s="20"/>
      <c r="B35" s="26"/>
      <c r="C35" s="26"/>
      <c r="D35" s="29"/>
      <c r="E35" s="43">
        <f t="shared" si="6"/>
        <v>604.5</v>
      </c>
      <c r="F35" s="28"/>
      <c r="G35" s="15"/>
      <c r="H35" s="16"/>
      <c r="I35" s="17"/>
      <c r="J35" s="15"/>
      <c r="K35" s="16"/>
      <c r="L35" s="17"/>
      <c r="M35" s="15"/>
      <c r="N35" s="16"/>
      <c r="O35" s="17"/>
      <c r="P35" s="15"/>
      <c r="Q35" s="16"/>
      <c r="R35" s="27" t="s">
        <v>158</v>
      </c>
      <c r="S35" s="46"/>
      <c r="T35" s="46"/>
      <c r="U35" s="18"/>
      <c r="V35" s="9"/>
      <c r="W35" s="21"/>
      <c r="X35" s="30"/>
      <c r="Y35" s="40"/>
      <c r="Z35" s="26"/>
      <c r="AA35" s="21"/>
      <c r="AB35" s="59"/>
      <c r="AC35" s="60"/>
    </row>
    <row r="36" spans="1:29" x14ac:dyDescent="0.15">
      <c r="A36" s="12">
        <f t="shared" si="104"/>
        <v>15</v>
      </c>
      <c r="B36" s="31" t="s">
        <v>61</v>
      </c>
      <c r="C36" s="31" t="s">
        <v>79</v>
      </c>
      <c r="D36" s="32" t="s">
        <v>107</v>
      </c>
      <c r="E36" s="45"/>
      <c r="F36" s="55">
        <f>SUM(E35)</f>
        <v>604.5</v>
      </c>
      <c r="G36" s="56">
        <f t="shared" si="8"/>
        <v>5460.8</v>
      </c>
      <c r="H36" s="19">
        <f t="shared" ref="H36" si="135">(ROUND(E35,1)+ROUND(E37,1))/2</f>
        <v>595.9</v>
      </c>
      <c r="I36" s="57">
        <f t="shared" ref="I36" si="136">J34</f>
        <v>604.5</v>
      </c>
      <c r="J36" s="56">
        <f t="shared" ref="J36" si="137">E37</f>
        <v>587.29999999999995</v>
      </c>
      <c r="K36" s="19">
        <f t="shared" ref="K36" si="138">ROUND(I36,1)+ROUND(J36,1)</f>
        <v>1191.8</v>
      </c>
      <c r="L36" s="57">
        <f t="shared" ref="L36" si="139">E35/2-2649*(U34+V34+W34-U36-V36-W36)/(0.976*E35)</f>
        <v>403.71256559410978</v>
      </c>
      <c r="M36" s="56">
        <f t="shared" ref="M36" si="140">E37/2+2649*(U36+V36+W36-U38-V38-W38)/(0.976*E37)</f>
        <v>300.48964963308049</v>
      </c>
      <c r="N36" s="19">
        <f t="shared" ref="N36" si="141">L36+M36</f>
        <v>704.20221522719021</v>
      </c>
      <c r="O36" s="57">
        <f t="shared" ref="O36" si="142">E35/2-1794*(U34+V34+W34-U36-V36-W36)/(0.976*E35)</f>
        <v>370.96417239555791</v>
      </c>
      <c r="P36" s="56">
        <f t="shared" ref="P36" si="143">E37/2+1794*(U36+V36+W36-U38-V38-W38)/(0.976*E37)</f>
        <v>298.28206169941353</v>
      </c>
      <c r="Q36" s="19">
        <f t="shared" ref="Q36" si="144">O36+P36</f>
        <v>669.24623409497144</v>
      </c>
      <c r="R36" s="34"/>
      <c r="S36" s="41">
        <v>663385.08499999996</v>
      </c>
      <c r="T36" s="41">
        <v>1080332.659</v>
      </c>
      <c r="U36" s="13">
        <v>29.672999999999998</v>
      </c>
      <c r="V36" s="33">
        <v>9</v>
      </c>
      <c r="W36" s="117"/>
      <c r="X36" s="118"/>
      <c r="Y36" s="119"/>
      <c r="Z36" s="31"/>
      <c r="AA36" s="42" t="str">
        <f>IF(OR(O36&lt;-600,P36&lt;-600,Q36&lt;-1000,O36&gt;600,P36&gt;600,Q36&gt;1000),"Check","Ok")</f>
        <v>Ok</v>
      </c>
      <c r="AB36" s="61"/>
      <c r="AC36" s="62"/>
    </row>
    <row r="37" spans="1:29" ht="21" x14ac:dyDescent="0.15">
      <c r="A37" s="20"/>
      <c r="B37" s="26"/>
      <c r="C37" s="26"/>
      <c r="D37" s="29"/>
      <c r="E37" s="43">
        <f t="shared" si="6"/>
        <v>587.29999999999995</v>
      </c>
      <c r="F37" s="28"/>
      <c r="G37" s="15"/>
      <c r="H37" s="16"/>
      <c r="I37" s="17"/>
      <c r="J37" s="15"/>
      <c r="K37" s="16"/>
      <c r="L37" s="17"/>
      <c r="M37" s="15"/>
      <c r="N37" s="16"/>
      <c r="O37" s="17"/>
      <c r="P37" s="15"/>
      <c r="Q37" s="16"/>
      <c r="R37" s="27" t="s">
        <v>159</v>
      </c>
      <c r="S37" s="46"/>
      <c r="T37" s="46"/>
      <c r="U37" s="18"/>
      <c r="V37" s="9"/>
      <c r="W37" s="21"/>
      <c r="X37" s="30"/>
      <c r="Y37" s="40"/>
      <c r="Z37" s="26"/>
      <c r="AA37" s="21"/>
      <c r="AB37" s="59"/>
      <c r="AC37" s="60"/>
    </row>
    <row r="38" spans="1:29" x14ac:dyDescent="0.15">
      <c r="A38" s="12">
        <f t="shared" si="104"/>
        <v>16</v>
      </c>
      <c r="B38" s="31" t="s">
        <v>62</v>
      </c>
      <c r="C38" s="31" t="s">
        <v>89</v>
      </c>
      <c r="D38" s="32" t="s">
        <v>108</v>
      </c>
      <c r="E38" s="45"/>
      <c r="F38" s="55">
        <f>SUM(E37)</f>
        <v>587.29999999999995</v>
      </c>
      <c r="G38" s="56">
        <f t="shared" si="8"/>
        <v>6048.1</v>
      </c>
      <c r="H38" s="19">
        <f t="shared" ref="H38" si="145">(ROUND(E37,1)+ROUND(E39,1))/2</f>
        <v>457.45</v>
      </c>
      <c r="I38" s="57">
        <f t="shared" ref="I38" si="146">J36</f>
        <v>587.29999999999995</v>
      </c>
      <c r="J38" s="56">
        <f t="shared" ref="J38" si="147">E39</f>
        <v>327.60000000000002</v>
      </c>
      <c r="K38" s="19">
        <f t="shared" ref="K38" si="148">ROUND(I38,1)+ROUND(J38,1)</f>
        <v>914.9</v>
      </c>
      <c r="L38" s="57">
        <f t="shared" ref="L38" si="149">E37/2-2649*(U36+V36+W36-U38-V38-W38)/(0.976*E37)</f>
        <v>286.81035036691947</v>
      </c>
      <c r="M38" s="56">
        <f t="shared" ref="M38" si="150">E39/2+2649*(U38+V38+W38-U40-V40-W40)/(0.976*E39)</f>
        <v>281.15587244040114</v>
      </c>
      <c r="N38" s="19">
        <f t="shared" ref="N38" si="151">L38+M38</f>
        <v>567.96622280732061</v>
      </c>
      <c r="O38" s="57">
        <f t="shared" ref="O38" si="152">E37/2-1794*(U36+V36+W36-U38-V38-W38)/(0.976*E37)</f>
        <v>289.01793830058642</v>
      </c>
      <c r="P38" s="56">
        <f t="shared" ref="P38" si="153">E39/2+1794*(U38+V38+W38-U40-V40-W40)/(0.976*E39)</f>
        <v>243.27770296643246</v>
      </c>
      <c r="Q38" s="19">
        <f t="shared" ref="Q38" si="154">O38+P38</f>
        <v>532.29564126701894</v>
      </c>
      <c r="R38" s="34"/>
      <c r="S38" s="41">
        <v>662799.75300000003</v>
      </c>
      <c r="T38" s="41">
        <v>1080380.959</v>
      </c>
      <c r="U38" s="13">
        <v>31.193000000000001</v>
      </c>
      <c r="V38" s="33">
        <v>6</v>
      </c>
      <c r="W38" s="117"/>
      <c r="X38" s="118"/>
      <c r="Y38" s="119"/>
      <c r="Z38" s="31"/>
      <c r="AA38" s="42" t="str">
        <f>IF(OR(O38&lt;-600,P38&lt;-600,Q38&lt;-1000,O38&gt;600,P38&gt;600,Q38&gt;1000),"Check","Ok")</f>
        <v>Ok</v>
      </c>
      <c r="AB38" s="61"/>
      <c r="AC38" s="62"/>
    </row>
    <row r="39" spans="1:29" ht="21" x14ac:dyDescent="0.15">
      <c r="A39" s="20"/>
      <c r="B39" s="26"/>
      <c r="C39" s="26"/>
      <c r="D39" s="29"/>
      <c r="E39" s="43">
        <f t="shared" si="6"/>
        <v>327.60000000000002</v>
      </c>
      <c r="F39" s="28"/>
      <c r="G39" s="15"/>
      <c r="H39" s="16"/>
      <c r="I39" s="17"/>
      <c r="J39" s="15"/>
      <c r="K39" s="16"/>
      <c r="L39" s="17"/>
      <c r="M39" s="15"/>
      <c r="N39" s="16"/>
      <c r="O39" s="17"/>
      <c r="P39" s="15"/>
      <c r="Q39" s="16"/>
      <c r="R39" s="27" t="s">
        <v>160</v>
      </c>
      <c r="S39" s="46"/>
      <c r="T39" s="46"/>
      <c r="U39" s="18"/>
      <c r="V39" s="9"/>
      <c r="W39" s="21"/>
      <c r="X39" s="30"/>
      <c r="Y39" s="40"/>
      <c r="Z39" s="26"/>
      <c r="AA39" s="21"/>
      <c r="AB39" s="59"/>
      <c r="AC39" s="60"/>
    </row>
    <row r="40" spans="1:29" x14ac:dyDescent="0.15">
      <c r="A40" s="14">
        <f t="shared" si="104"/>
        <v>17</v>
      </c>
      <c r="B40" s="26" t="s">
        <v>63</v>
      </c>
      <c r="C40" s="26" t="s">
        <v>79</v>
      </c>
      <c r="D40" s="29"/>
      <c r="E40" s="44"/>
      <c r="F40" s="37"/>
      <c r="G40" s="52">
        <f t="shared" si="8"/>
        <v>6375.7000000000007</v>
      </c>
      <c r="H40" s="11">
        <f t="shared" ref="H40" si="155">(ROUND(E39,1)+ROUND(E41,1))/2</f>
        <v>397.85</v>
      </c>
      <c r="I40" s="53">
        <f t="shared" ref="I40" si="156">J38</f>
        <v>327.60000000000002</v>
      </c>
      <c r="J40" s="52">
        <f t="shared" ref="J40" si="157">E41</f>
        <v>468.1</v>
      </c>
      <c r="K40" s="11">
        <f t="shared" ref="K40" si="158">ROUND(I40,1)+ROUND(J40,1)</f>
        <v>795.7</v>
      </c>
      <c r="L40" s="53">
        <f t="shared" ref="L40" si="159">E39/2-2649*(U38+V38+W38-U40-V40-W40)/(0.976*E39)</f>
        <v>46.444127559598897</v>
      </c>
      <c r="M40" s="52">
        <f t="shared" ref="M40" si="160">E41/2+2649*(U40+V40+W40-U42-V42-W42)/(0.976*E41)</f>
        <v>232.82078072851186</v>
      </c>
      <c r="N40" s="11">
        <f t="shared" ref="N40" si="161">L40+M40</f>
        <v>279.26490828811075</v>
      </c>
      <c r="O40" s="53">
        <f t="shared" ref="O40" si="162">E39/2-1794*(U38+V38+W38-U40-V40-W40)/(0.976*E39)</f>
        <v>84.322297033567551</v>
      </c>
      <c r="P40" s="52">
        <f t="shared" ref="P40" si="163">E41/2+1794*(U40+V40+W40-U42-V42-W42)/(0.976*E41)</f>
        <v>233.21752760549273</v>
      </c>
      <c r="Q40" s="11">
        <f t="shared" ref="Q40" si="164">O40+P40</f>
        <v>317.53982463906027</v>
      </c>
      <c r="R40" s="27"/>
      <c r="S40" s="46">
        <v>662472.57200000004</v>
      </c>
      <c r="T40" s="46">
        <v>1080397.2220000001</v>
      </c>
      <c r="U40" s="18">
        <v>14.028</v>
      </c>
      <c r="V40" s="9">
        <v>9</v>
      </c>
      <c r="W40" s="49"/>
      <c r="X40" s="30"/>
      <c r="Y40" s="40"/>
      <c r="Z40" s="26"/>
      <c r="AA40" s="10" t="str">
        <f>IF(OR(O40&lt;-600,P40&lt;-600,Q40&lt;-1000,O40&gt;600,P40&gt;600,Q40&gt;1000),"Check","Ok")</f>
        <v>Ok</v>
      </c>
      <c r="AB40" s="59"/>
      <c r="AC40" s="60"/>
    </row>
    <row r="41" spans="1:29" ht="21" x14ac:dyDescent="0.15">
      <c r="A41" s="20"/>
      <c r="B41" s="26"/>
      <c r="C41" s="26"/>
      <c r="D41" s="29"/>
      <c r="E41" s="43">
        <f t="shared" si="6"/>
        <v>468.1</v>
      </c>
      <c r="F41" s="28"/>
      <c r="G41" s="15"/>
      <c r="H41" s="16"/>
      <c r="I41" s="17"/>
      <c r="J41" s="15"/>
      <c r="K41" s="16"/>
      <c r="L41" s="17"/>
      <c r="M41" s="15"/>
      <c r="N41" s="16"/>
      <c r="O41" s="17"/>
      <c r="P41" s="15"/>
      <c r="Q41" s="16"/>
      <c r="R41" s="27" t="s">
        <v>161</v>
      </c>
      <c r="S41" s="46"/>
      <c r="T41" s="46"/>
      <c r="U41" s="18"/>
      <c r="V41" s="9"/>
      <c r="W41" s="21"/>
      <c r="X41" s="30"/>
      <c r="Y41" s="40"/>
      <c r="Z41" s="26"/>
      <c r="AA41" s="21"/>
      <c r="AB41" s="59"/>
      <c r="AC41" s="60"/>
    </row>
    <row r="42" spans="1:29" x14ac:dyDescent="0.15">
      <c r="A42" s="14">
        <f t="shared" si="104"/>
        <v>18</v>
      </c>
      <c r="B42" s="26" t="s">
        <v>64</v>
      </c>
      <c r="C42" s="26" t="s">
        <v>38</v>
      </c>
      <c r="D42" s="29"/>
      <c r="E42" s="44"/>
      <c r="F42" s="37"/>
      <c r="G42" s="52">
        <f t="shared" si="8"/>
        <v>6843.8000000000011</v>
      </c>
      <c r="H42" s="11">
        <f t="shared" ref="H42" si="165">(ROUND(E41,1)+ROUND(E43,1))/2</f>
        <v>384.05</v>
      </c>
      <c r="I42" s="53">
        <f t="shared" ref="I42" si="166">J40</f>
        <v>468.1</v>
      </c>
      <c r="J42" s="52">
        <f t="shared" ref="J42" si="167">E43</f>
        <v>300</v>
      </c>
      <c r="K42" s="11">
        <f t="shared" ref="K42" si="168">ROUND(I42,1)+ROUND(J42,1)</f>
        <v>768.1</v>
      </c>
      <c r="L42" s="53">
        <f t="shared" ref="L42" si="169">E41/2-2649*(U40+V40+W40-U42-V42-W42)/(0.976*E41)</f>
        <v>235.27921927148816</v>
      </c>
      <c r="M42" s="52">
        <f t="shared" ref="M42" si="170">E43/2+2649*(U42+V42+W42-U44-V44-W44)/(0.976*E43)</f>
        <v>320.88221311475411</v>
      </c>
      <c r="N42" s="11">
        <f t="shared" ref="N42" si="171">L42+M42</f>
        <v>556.16143238624227</v>
      </c>
      <c r="O42" s="53">
        <f t="shared" ref="O42" si="172">E41/2-1794*(U40+V40+W40-U42-V42-W42)/(0.976*E41)</f>
        <v>234.88247239450729</v>
      </c>
      <c r="P42" s="52">
        <f t="shared" ref="P42" si="173">E43/2+1794*(U42+V42+W42-U44-V44-W44)/(0.976*E43)</f>
        <v>265.72770491803277</v>
      </c>
      <c r="Q42" s="11">
        <f t="shared" ref="Q42" si="174">O42+P42</f>
        <v>500.61017731254003</v>
      </c>
      <c r="R42" s="27"/>
      <c r="S42" s="46">
        <v>662005.00899999996</v>
      </c>
      <c r="T42" s="46">
        <v>1080420.4620000001</v>
      </c>
      <c r="U42" s="18">
        <v>23.24</v>
      </c>
      <c r="V42" s="9">
        <v>0</v>
      </c>
      <c r="W42" s="49"/>
      <c r="X42" s="30"/>
      <c r="Y42" s="40"/>
      <c r="Z42" s="26"/>
      <c r="AA42" s="10" t="str">
        <f>IF(OR(O42&lt;-600,P42&lt;-600,Q42&lt;-1000,O42&gt;600,P42&gt;600,Q42&gt;1000),"Check","Ok")</f>
        <v>Ok</v>
      </c>
      <c r="AB42" s="59"/>
      <c r="AC42" s="60"/>
    </row>
    <row r="43" spans="1:29" ht="21" x14ac:dyDescent="0.15">
      <c r="A43" s="20"/>
      <c r="B43" s="26"/>
      <c r="C43" s="26"/>
      <c r="D43" s="29"/>
      <c r="E43" s="43">
        <f t="shared" si="6"/>
        <v>300</v>
      </c>
      <c r="F43" s="28"/>
      <c r="G43" s="15"/>
      <c r="H43" s="16"/>
      <c r="I43" s="17"/>
      <c r="J43" s="15"/>
      <c r="K43" s="16"/>
      <c r="L43" s="17"/>
      <c r="M43" s="15"/>
      <c r="N43" s="16"/>
      <c r="O43" s="17"/>
      <c r="P43" s="15"/>
      <c r="Q43" s="16"/>
      <c r="R43" s="80" t="s">
        <v>200</v>
      </c>
      <c r="S43" s="46"/>
      <c r="T43" s="46"/>
      <c r="U43" s="18"/>
      <c r="V43" s="9"/>
      <c r="W43" s="21"/>
      <c r="X43" s="30"/>
      <c r="Y43" s="40"/>
      <c r="Z43" s="26"/>
      <c r="AA43" s="21"/>
      <c r="AB43" s="59"/>
      <c r="AC43" s="60"/>
    </row>
    <row r="44" spans="1:29" x14ac:dyDescent="0.15">
      <c r="A44" s="12">
        <f t="shared" si="104"/>
        <v>19</v>
      </c>
      <c r="B44" s="31" t="s">
        <v>65</v>
      </c>
      <c r="C44" s="31" t="s">
        <v>77</v>
      </c>
      <c r="D44" s="32" t="s">
        <v>201</v>
      </c>
      <c r="E44" s="45"/>
      <c r="F44" s="55">
        <f>SUM(E39:E43)</f>
        <v>1095.7</v>
      </c>
      <c r="G44" s="56">
        <f t="shared" si="8"/>
        <v>7143.8000000000011</v>
      </c>
      <c r="H44" s="19">
        <f t="shared" ref="H44" si="175">(ROUND(E43,1)+ROUND(E45,1))/2</f>
        <v>256.55</v>
      </c>
      <c r="I44" s="57">
        <f t="shared" ref="I44" si="176">J42</f>
        <v>300</v>
      </c>
      <c r="J44" s="56">
        <f t="shared" ref="J44" si="177">E45</f>
        <v>213.1</v>
      </c>
      <c r="K44" s="19">
        <f t="shared" ref="K44" si="178">ROUND(I44,1)+ROUND(J44,1)</f>
        <v>513.1</v>
      </c>
      <c r="L44" s="57">
        <f t="shared" ref="L44" si="179">E43/2-2649*(U42+V42+W42-U44-V44-W44)/(0.976*E43)</f>
        <v>-20.88221311475408</v>
      </c>
      <c r="M44" s="56">
        <f t="shared" ref="M44" si="180">E45/2+2649*(U44+V44+W44-U46-V46-W46)/(0.976*E45)</f>
        <v>110.91860532652261</v>
      </c>
      <c r="N44" s="19">
        <f t="shared" ref="N44" si="181">L44+M44</f>
        <v>90.036392211768529</v>
      </c>
      <c r="O44" s="57">
        <f t="shared" ref="O44" si="182">E43/2-1794*(U42+V42+W42-U44-V44-W44)/(0.976*E43)</f>
        <v>34.272295081967215</v>
      </c>
      <c r="P44" s="56">
        <f t="shared" ref="P44" si="183">E45/2+1794*(U44+V44+W44-U46-V46-W46)/(0.976*E45)</f>
        <v>109.50857982475709</v>
      </c>
      <c r="Q44" s="19">
        <f t="shared" ref="Q44" si="184">O44+P44</f>
        <v>143.78087490672431</v>
      </c>
      <c r="R44" s="34"/>
      <c r="S44" s="41">
        <v>661705.38</v>
      </c>
      <c r="T44" s="41">
        <v>1080435.355</v>
      </c>
      <c r="U44" s="13">
        <v>-4.6479999999999997</v>
      </c>
      <c r="V44" s="33">
        <v>9</v>
      </c>
      <c r="W44" s="117"/>
      <c r="X44" s="118"/>
      <c r="Y44" s="119"/>
      <c r="Z44" s="31"/>
      <c r="AA44" s="79" t="str">
        <f>IF(OR(O44&lt;-600,P44&lt;-600,Q44&lt;-1000,O44&gt;600,P44&gt;600,Q44&gt;1000),"Check","Ok")</f>
        <v>Ok</v>
      </c>
      <c r="AB44" s="61"/>
      <c r="AC44" s="62"/>
    </row>
    <row r="45" spans="1:29" x14ac:dyDescent="0.15">
      <c r="A45" s="20"/>
      <c r="B45" s="26"/>
      <c r="C45" s="26"/>
      <c r="D45" s="29"/>
      <c r="E45" s="43">
        <f t="shared" si="6"/>
        <v>213.1</v>
      </c>
      <c r="F45" s="28"/>
      <c r="G45" s="15"/>
      <c r="H45" s="16"/>
      <c r="I45" s="17"/>
      <c r="J45" s="15"/>
      <c r="K45" s="16"/>
      <c r="L45" s="17"/>
      <c r="M45" s="15"/>
      <c r="N45" s="16"/>
      <c r="O45" s="17"/>
      <c r="P45" s="15"/>
      <c r="Q45" s="16"/>
      <c r="R45" s="27" t="s">
        <v>162</v>
      </c>
      <c r="S45" s="46"/>
      <c r="T45" s="46"/>
      <c r="U45" s="18"/>
      <c r="V45" s="9"/>
      <c r="W45" s="21"/>
      <c r="X45" s="30"/>
      <c r="Y45" s="40"/>
      <c r="Z45" s="26"/>
      <c r="AA45" s="21"/>
      <c r="AB45" s="59"/>
      <c r="AC45" s="60"/>
    </row>
    <row r="46" spans="1:29" x14ac:dyDescent="0.15">
      <c r="A46" s="12">
        <f t="shared" si="104"/>
        <v>20</v>
      </c>
      <c r="B46" s="31" t="s">
        <v>66</v>
      </c>
      <c r="C46" s="31" t="s">
        <v>89</v>
      </c>
      <c r="D46" s="32" t="s">
        <v>202</v>
      </c>
      <c r="E46" s="45"/>
      <c r="F46" s="55">
        <f>SUM(E45)</f>
        <v>213.1</v>
      </c>
      <c r="G46" s="56">
        <f t="shared" si="8"/>
        <v>7356.9000000000015</v>
      </c>
      <c r="H46" s="19">
        <f t="shared" ref="H46" si="185">(ROUND(E45,1)+ROUND(E47,1))/2</f>
        <v>254.14999999999998</v>
      </c>
      <c r="I46" s="57">
        <f t="shared" ref="I46" si="186">J44</f>
        <v>213.1</v>
      </c>
      <c r="J46" s="56">
        <f t="shared" ref="J46" si="187">E47</f>
        <v>295.2</v>
      </c>
      <c r="K46" s="19">
        <f t="shared" ref="K46" si="188">ROUND(I46,1)+ROUND(J46,1)</f>
        <v>508.29999999999995</v>
      </c>
      <c r="L46" s="57">
        <f t="shared" ref="L46" si="189">E45/2-2649*(U44+V44+W44-U46-V46-W46)/(0.976*E45)</f>
        <v>102.18139467347739</v>
      </c>
      <c r="M46" s="56">
        <f t="shared" ref="M46" si="190">E47/2+2649*(U46+V46+W46-U48-V48-W48)/(0.976*E47)</f>
        <v>121.46077860522456</v>
      </c>
      <c r="N46" s="19">
        <f t="shared" ref="N46" si="191">L46+M46</f>
        <v>223.64217327870193</v>
      </c>
      <c r="O46" s="57">
        <f t="shared" ref="O46" si="192">E45/2-1794*(U44+V44+W44-U46-V46-W46)/(0.976*E45)</f>
        <v>103.5914201752429</v>
      </c>
      <c r="P46" s="56">
        <f t="shared" ref="P46" si="193">E47/2+1794*(U46+V46+W46-U48-V48-W48)/(0.976*E47)</f>
        <v>129.89756014260962</v>
      </c>
      <c r="Q46" s="19">
        <f t="shared" ref="Q46" si="194">O46+P46</f>
        <v>233.48898031785251</v>
      </c>
      <c r="R46" s="58"/>
      <c r="S46" s="41">
        <v>661508.59299999999</v>
      </c>
      <c r="T46" s="41">
        <v>1080353.6850000001</v>
      </c>
      <c r="U46" s="13">
        <v>-1.9910000000000001</v>
      </c>
      <c r="V46" s="33">
        <v>6</v>
      </c>
      <c r="W46" s="117"/>
      <c r="X46" s="118"/>
      <c r="Y46" s="119"/>
      <c r="Z46" s="31"/>
      <c r="AA46" s="42" t="str">
        <f>IF(OR(O46&lt;-600,P46&lt;-600,Q46&lt;-1000,O46&gt;600,P46&gt;600,Q46&gt;1000),"Check","Ok")</f>
        <v>Ok</v>
      </c>
      <c r="AB46" s="61"/>
      <c r="AC46" s="62"/>
    </row>
    <row r="47" spans="1:29" x14ac:dyDescent="0.15">
      <c r="A47" s="20"/>
      <c r="B47" s="26"/>
      <c r="C47" s="26"/>
      <c r="D47" s="29"/>
      <c r="E47" s="43">
        <f t="shared" si="6"/>
        <v>295.2</v>
      </c>
      <c r="F47" s="28"/>
      <c r="G47" s="15"/>
      <c r="H47" s="16"/>
      <c r="I47" s="17"/>
      <c r="J47" s="15"/>
      <c r="K47" s="16"/>
      <c r="L47" s="17"/>
      <c r="M47" s="15"/>
      <c r="N47" s="16"/>
      <c r="O47" s="17"/>
      <c r="P47" s="15"/>
      <c r="Q47" s="16"/>
      <c r="R47" s="27" t="s">
        <v>163</v>
      </c>
      <c r="S47" s="46"/>
      <c r="T47" s="46"/>
      <c r="U47" s="18"/>
      <c r="V47" s="9"/>
      <c r="W47" s="21"/>
      <c r="X47" s="30"/>
      <c r="Y47" s="40"/>
      <c r="Z47" s="26"/>
      <c r="AA47" s="21"/>
      <c r="AB47" s="59"/>
      <c r="AC47" s="60"/>
    </row>
    <row r="48" spans="1:29" x14ac:dyDescent="0.15">
      <c r="A48" s="14">
        <f t="shared" si="104"/>
        <v>21</v>
      </c>
      <c r="B48" s="26" t="s">
        <v>67</v>
      </c>
      <c r="C48" s="26" t="s">
        <v>79</v>
      </c>
      <c r="D48" s="29"/>
      <c r="E48" s="44"/>
      <c r="F48" s="37"/>
      <c r="G48" s="52">
        <f t="shared" si="8"/>
        <v>7652.1000000000013</v>
      </c>
      <c r="H48" s="11">
        <f t="shared" ref="H48" si="195">(ROUND(E47,1)+ROUND(E49,1))/2</f>
        <v>346.29999999999995</v>
      </c>
      <c r="I48" s="53">
        <f t="shared" ref="I48" si="196">J46</f>
        <v>295.2</v>
      </c>
      <c r="J48" s="52">
        <f t="shared" ref="J48" si="197">E49</f>
        <v>397.4</v>
      </c>
      <c r="K48" s="11">
        <f t="shared" ref="K48" si="198">ROUND(I48,1)+ROUND(J48,1)</f>
        <v>692.59999999999991</v>
      </c>
      <c r="L48" s="53">
        <f t="shared" ref="L48" si="199">E47/2-2649*(U46+V46+W46-U48-V48-W48)/(0.976*E47)</f>
        <v>173.73922139477543</v>
      </c>
      <c r="M48" s="52">
        <f t="shared" ref="M48" si="200">E49/2+2649*(U48+V48+W48-U50-V50-W50)/(0.976*E49)</f>
        <v>280.97106829638551</v>
      </c>
      <c r="N48" s="11">
        <f t="shared" ref="N48" si="201">L48+M48</f>
        <v>454.71028969116094</v>
      </c>
      <c r="O48" s="53">
        <f t="shared" ref="O48" si="202">E47/2-1794*(U46+V46+W46-U48-V48-W48)/(0.976*E47)</f>
        <v>165.30243985739037</v>
      </c>
      <c r="P48" s="52">
        <f t="shared" ref="P48" si="203">E49/2+1794*(U48+V48+W48-U50-V50-W50)/(0.976*E49)</f>
        <v>254.41698623016822</v>
      </c>
      <c r="Q48" s="11">
        <f t="shared" ref="Q48" si="204">O48+P48</f>
        <v>419.71942608755859</v>
      </c>
      <c r="R48" s="27"/>
      <c r="S48" s="46">
        <v>661226.05299999996</v>
      </c>
      <c r="T48" s="46">
        <v>1080268.1259999999</v>
      </c>
      <c r="U48" s="18">
        <v>-2.1480000000000001</v>
      </c>
      <c r="V48" s="9">
        <v>9</v>
      </c>
      <c r="W48" s="49"/>
      <c r="X48" s="30"/>
      <c r="Y48" s="40"/>
      <c r="Z48" s="26"/>
      <c r="AA48" s="10" t="str">
        <f>IF(OR(O48&lt;-600,P48&lt;-600,Q48&lt;-1000,O48&gt;600,P48&gt;600,Q48&gt;1000),"Check","Ok")</f>
        <v>Ok</v>
      </c>
      <c r="AB48" s="59"/>
      <c r="AC48" s="60"/>
    </row>
    <row r="49" spans="1:29" x14ac:dyDescent="0.15">
      <c r="A49" s="20"/>
      <c r="B49" s="26"/>
      <c r="C49" s="26"/>
      <c r="D49" s="29"/>
      <c r="E49" s="43">
        <f t="shared" si="6"/>
        <v>397.4</v>
      </c>
      <c r="F49" s="28"/>
      <c r="G49" s="15"/>
      <c r="H49" s="16"/>
      <c r="I49" s="17"/>
      <c r="J49" s="15"/>
      <c r="K49" s="16"/>
      <c r="L49" s="17"/>
      <c r="M49" s="15"/>
      <c r="N49" s="16"/>
      <c r="O49" s="17"/>
      <c r="P49" s="15"/>
      <c r="Q49" s="16"/>
      <c r="R49" s="27" t="s">
        <v>165</v>
      </c>
      <c r="S49" s="46"/>
      <c r="T49" s="46"/>
      <c r="U49" s="18"/>
      <c r="V49" s="9"/>
      <c r="W49" s="21"/>
      <c r="X49" s="30"/>
      <c r="Y49" s="40"/>
      <c r="Z49" s="26"/>
      <c r="AA49" s="21"/>
      <c r="AB49" s="59"/>
      <c r="AC49" s="60"/>
    </row>
    <row r="50" spans="1:29" x14ac:dyDescent="0.15">
      <c r="A50" s="14">
        <f t="shared" si="104"/>
        <v>22</v>
      </c>
      <c r="B50" s="26" t="s">
        <v>68</v>
      </c>
      <c r="C50" s="26" t="s">
        <v>41</v>
      </c>
      <c r="D50" s="29"/>
      <c r="E50" s="44"/>
      <c r="F50" s="37"/>
      <c r="G50" s="52">
        <f t="shared" si="8"/>
        <v>8049.5000000000009</v>
      </c>
      <c r="H50" s="11">
        <f t="shared" ref="H50" si="205">(ROUND(E49,1)+ROUND(E51,1))/2</f>
        <v>352</v>
      </c>
      <c r="I50" s="53">
        <f t="shared" ref="I50" si="206">J48</f>
        <v>397.4</v>
      </c>
      <c r="J50" s="52">
        <f t="shared" ref="J50" si="207">E51</f>
        <v>306.60000000000002</v>
      </c>
      <c r="K50" s="11">
        <f t="shared" ref="K50" si="208">ROUND(I50,1)+ROUND(J50,1)</f>
        <v>704</v>
      </c>
      <c r="L50" s="53">
        <f t="shared" ref="L50" si="209">E49/2-2649*(U48+V48+W48-U50-V50-W50)/(0.976*E49)</f>
        <v>116.42893170361447</v>
      </c>
      <c r="M50" s="52">
        <f t="shared" ref="M50" si="210">E51/2+2649*(U50+V50+W50-U52-V52-W52)/(0.976*E51)</f>
        <v>129.94742468961536</v>
      </c>
      <c r="N50" s="11">
        <f t="shared" ref="N50" si="211">L50+M50</f>
        <v>246.37635639322983</v>
      </c>
      <c r="O50" s="53">
        <f t="shared" ref="O50" si="212">E49/2-1794*(U48+V48+W48-U50-V50-W50)/(0.976*E49)</f>
        <v>142.98301376983176</v>
      </c>
      <c r="P50" s="52">
        <f t="shared" ref="P50" si="213">E51/2+1794*(U50+V50+W50-U52-V52-W52)/(0.976*E51)</f>
        <v>137.48477912161945</v>
      </c>
      <c r="Q50" s="11">
        <f t="shared" ref="Q50" si="214">O50+P50</f>
        <v>280.46779289145121</v>
      </c>
      <c r="R50" s="27"/>
      <c r="S50" s="46">
        <v>660845.74800000002</v>
      </c>
      <c r="T50" s="46">
        <v>1080152.9620000001</v>
      </c>
      <c r="U50" s="18">
        <v>-5.194</v>
      </c>
      <c r="V50" s="9">
        <v>0</v>
      </c>
      <c r="W50" s="49"/>
      <c r="X50" s="30"/>
      <c r="Y50" s="40"/>
      <c r="Z50" s="26"/>
      <c r="AA50" s="10" t="str">
        <f>IF(OR(O50&lt;-600,P50&lt;-600,Q50&lt;-1000,O50&gt;600,P50&gt;600,Q50&gt;1000),"Check","Ok")</f>
        <v>Ok</v>
      </c>
      <c r="AB50" s="59"/>
      <c r="AC50" s="60"/>
    </row>
    <row r="51" spans="1:29" x14ac:dyDescent="0.15">
      <c r="A51" s="20"/>
      <c r="B51" s="26"/>
      <c r="C51" s="26"/>
      <c r="D51" s="29"/>
      <c r="E51" s="43">
        <f t="shared" si="6"/>
        <v>306.60000000000002</v>
      </c>
      <c r="F51" s="28"/>
      <c r="G51" s="15"/>
      <c r="H51" s="16"/>
      <c r="I51" s="17"/>
      <c r="J51" s="15"/>
      <c r="K51" s="16"/>
      <c r="L51" s="17"/>
      <c r="M51" s="15"/>
      <c r="N51" s="16"/>
      <c r="O51" s="17"/>
      <c r="P51" s="15"/>
      <c r="Q51" s="16"/>
      <c r="R51" s="27" t="s">
        <v>164</v>
      </c>
      <c r="S51" s="46"/>
      <c r="T51" s="46"/>
      <c r="U51" s="18"/>
      <c r="V51" s="9"/>
      <c r="W51" s="21"/>
      <c r="X51" s="30"/>
      <c r="Y51" s="40"/>
      <c r="Z51" s="26"/>
      <c r="AA51" s="21"/>
      <c r="AB51" s="59"/>
      <c r="AC51" s="60"/>
    </row>
    <row r="52" spans="1:29" x14ac:dyDescent="0.15">
      <c r="A52" s="14">
        <f t="shared" si="104"/>
        <v>23</v>
      </c>
      <c r="B52" s="26" t="s">
        <v>69</v>
      </c>
      <c r="C52" s="26" t="s">
        <v>39</v>
      </c>
      <c r="D52" s="29"/>
      <c r="E52" s="44"/>
      <c r="F52" s="37"/>
      <c r="G52" s="52">
        <f t="shared" si="8"/>
        <v>8356.1</v>
      </c>
      <c r="H52" s="11">
        <f t="shared" ref="H52" si="215">(ROUND(E51,1)+ROUND(E53,1))/2</f>
        <v>331.85</v>
      </c>
      <c r="I52" s="53">
        <f t="shared" ref="I52" si="216">J50</f>
        <v>306.60000000000002</v>
      </c>
      <c r="J52" s="52">
        <f t="shared" ref="J52" si="217">E53</f>
        <v>357.1</v>
      </c>
      <c r="K52" s="11">
        <f t="shared" ref="K52" si="218">ROUND(I52,1)+ROUND(J52,1)</f>
        <v>663.7</v>
      </c>
      <c r="L52" s="53">
        <f t="shared" ref="L52" si="219">E51/2-2649*(U50+V50+W50-U52-V52-W52)/(0.976*E51)</f>
        <v>176.65257531038466</v>
      </c>
      <c r="M52" s="52">
        <f t="shared" ref="M52" si="220">E53/2+2649*(U52+V52+W52-U54-V54-W54)/(0.976*E53)</f>
        <v>178.69440954225985</v>
      </c>
      <c r="N52" s="11">
        <f t="shared" ref="N52" si="221">L52+M52</f>
        <v>355.34698485264448</v>
      </c>
      <c r="O52" s="53">
        <f t="shared" ref="O52" si="222">E51/2-1794*(U50+V50+W50-U52-V52-W52)/(0.976*E51)</f>
        <v>169.11522087838057</v>
      </c>
      <c r="P52" s="52">
        <f t="shared" ref="P52" si="223">E53/2+1794*(U52+V52+W52-U54-V54-W54)/(0.976*E53)</f>
        <v>178.64779944085095</v>
      </c>
      <c r="Q52" s="11">
        <f t="shared" ref="Q52" si="224">O52+P52</f>
        <v>347.76302031923149</v>
      </c>
      <c r="R52" s="54"/>
      <c r="S52" s="46">
        <v>660552.27</v>
      </c>
      <c r="T52" s="46">
        <v>1080064.091</v>
      </c>
      <c r="U52" s="18">
        <v>-5.556</v>
      </c>
      <c r="V52" s="9">
        <v>3</v>
      </c>
      <c r="W52" s="49"/>
      <c r="X52" s="30"/>
      <c r="Y52" s="40"/>
      <c r="Z52" s="26"/>
      <c r="AA52" s="10" t="str">
        <f>IF(OR(O52&lt;100,P52&lt;100,Q52&lt;200,O52&gt;319,P52&gt;319,Q52&gt;525),"Check","Ok")</f>
        <v>Ok</v>
      </c>
      <c r="AB52" s="59"/>
      <c r="AC52" s="60"/>
    </row>
    <row r="53" spans="1:29" x14ac:dyDescent="0.15">
      <c r="A53" s="20"/>
      <c r="B53" s="26"/>
      <c r="C53" s="26"/>
      <c r="D53" s="29"/>
      <c r="E53" s="43">
        <f t="shared" si="6"/>
        <v>357.1</v>
      </c>
      <c r="F53" s="28"/>
      <c r="G53" s="15"/>
      <c r="H53" s="16"/>
      <c r="I53" s="17"/>
      <c r="J53" s="15"/>
      <c r="K53" s="16"/>
      <c r="L53" s="17"/>
      <c r="M53" s="15"/>
      <c r="N53" s="16"/>
      <c r="O53" s="17"/>
      <c r="P53" s="15"/>
      <c r="Q53" s="16"/>
      <c r="R53" s="27" t="s">
        <v>166</v>
      </c>
      <c r="S53" s="46"/>
      <c r="T53" s="46"/>
      <c r="U53" s="18"/>
      <c r="V53" s="9"/>
      <c r="W53" s="21"/>
      <c r="X53" s="30"/>
      <c r="Y53" s="40"/>
      <c r="Z53" s="26"/>
      <c r="AA53" s="21"/>
      <c r="AB53" s="59"/>
      <c r="AC53" s="60"/>
    </row>
    <row r="54" spans="1:29" x14ac:dyDescent="0.15">
      <c r="A54" s="14">
        <f t="shared" si="104"/>
        <v>24</v>
      </c>
      <c r="B54" s="26" t="s">
        <v>70</v>
      </c>
      <c r="C54" s="26" t="s">
        <v>78</v>
      </c>
      <c r="D54" s="29"/>
      <c r="E54" s="44"/>
      <c r="F54" s="37"/>
      <c r="G54" s="52">
        <f t="shared" si="8"/>
        <v>8713.2000000000007</v>
      </c>
      <c r="H54" s="11">
        <f t="shared" ref="H54" si="225">(ROUND(E53,1)+ROUND(E55,1))/2</f>
        <v>362.55</v>
      </c>
      <c r="I54" s="53">
        <f t="shared" ref="I54" si="226">J52</f>
        <v>357.1</v>
      </c>
      <c r="J54" s="52">
        <f t="shared" ref="J54" si="227">E55</f>
        <v>368</v>
      </c>
      <c r="K54" s="11">
        <f t="shared" ref="K54" si="228">ROUND(I54,1)+ROUND(J54,1)</f>
        <v>725.1</v>
      </c>
      <c r="L54" s="53">
        <f t="shared" ref="L54" si="229">E53/2-2649*(U52+V52+W52-U54-V54-W54)/(0.976*E53)</f>
        <v>178.40559045774017</v>
      </c>
      <c r="M54" s="52">
        <f t="shared" ref="M54" si="230">E55/2+2649*(U54+V54+W54-U56-V56-W56)/(0.976*E55)</f>
        <v>142.1742276594797</v>
      </c>
      <c r="N54" s="11">
        <f t="shared" ref="N54" si="231">L54+M54</f>
        <v>320.57981811721987</v>
      </c>
      <c r="O54" s="53">
        <f t="shared" ref="O54" si="232">E53/2-1794*(U52+V52+W52-U54-V54-W54)/(0.976*E53)</f>
        <v>178.45220055914908</v>
      </c>
      <c r="P54" s="52">
        <f t="shared" ref="P54" si="233">E55/2+1794*(U54+V54+W54-U56-V56-W56)/(0.976*E55)</f>
        <v>155.67405225409834</v>
      </c>
      <c r="Q54" s="11">
        <f t="shared" ref="Q54" si="234">O54+P54</f>
        <v>334.12625281324745</v>
      </c>
      <c r="R54" s="27"/>
      <c r="S54" s="46">
        <v>660210.51399999997</v>
      </c>
      <c r="T54" s="46">
        <v>1079960.601</v>
      </c>
      <c r="U54" s="18">
        <v>-5.5750000000000002</v>
      </c>
      <c r="V54" s="9">
        <v>3</v>
      </c>
      <c r="W54" s="49"/>
      <c r="X54" s="30"/>
      <c r="Y54" s="40"/>
      <c r="Z54" s="26"/>
      <c r="AA54" s="10" t="str">
        <f>IF(OR(O54&lt;-600,P54&lt;-600,Q54&lt;-1000,O54&gt;600,P54&gt;600,Q54&gt;1000),"Check","Ok")</f>
        <v>Ok</v>
      </c>
      <c r="AB54" s="59"/>
      <c r="AC54" s="60"/>
    </row>
    <row r="55" spans="1:29" x14ac:dyDescent="0.15">
      <c r="A55" s="20"/>
      <c r="B55" s="26"/>
      <c r="C55" s="26"/>
      <c r="D55" s="29"/>
      <c r="E55" s="43">
        <f t="shared" si="6"/>
        <v>368</v>
      </c>
      <c r="F55" s="28"/>
      <c r="G55" s="15"/>
      <c r="H55" s="16"/>
      <c r="I55" s="17"/>
      <c r="J55" s="15"/>
      <c r="K55" s="16"/>
      <c r="L55" s="17"/>
      <c r="M55" s="15"/>
      <c r="N55" s="16"/>
      <c r="O55" s="17"/>
      <c r="P55" s="15"/>
      <c r="Q55" s="16"/>
      <c r="R55" s="27" t="s">
        <v>167</v>
      </c>
      <c r="S55" s="46"/>
      <c r="T55" s="46"/>
      <c r="U55" s="18"/>
      <c r="V55" s="9"/>
      <c r="W55" s="21"/>
      <c r="X55" s="30"/>
      <c r="Y55" s="40"/>
      <c r="Z55" s="26"/>
      <c r="AA55" s="21"/>
      <c r="AB55" s="59"/>
      <c r="AC55" s="60"/>
    </row>
    <row r="56" spans="1:29" x14ac:dyDescent="0.15">
      <c r="A56" s="14">
        <f t="shared" si="104"/>
        <v>25</v>
      </c>
      <c r="B56" s="26" t="s">
        <v>71</v>
      </c>
      <c r="C56" s="26" t="s">
        <v>79</v>
      </c>
      <c r="D56" s="29"/>
      <c r="E56" s="44"/>
      <c r="F56" s="37"/>
      <c r="G56" s="52">
        <f t="shared" si="8"/>
        <v>9081.2000000000007</v>
      </c>
      <c r="H56" s="11">
        <f t="shared" ref="H56" si="235">(ROUND(E55,1)+ROUND(E57,1))/2</f>
        <v>373.6</v>
      </c>
      <c r="I56" s="53">
        <f t="shared" ref="I56" si="236">J54</f>
        <v>368</v>
      </c>
      <c r="J56" s="52">
        <f t="shared" ref="J56" si="237">E57</f>
        <v>379.2</v>
      </c>
      <c r="K56" s="11">
        <f t="shared" ref="K56" si="238">ROUND(I56,1)+ROUND(J56,1)</f>
        <v>747.2</v>
      </c>
      <c r="L56" s="53">
        <f t="shared" ref="L56" si="239">E55/2-2649*(U54+V54+W54-U56-V56-W56)/(0.976*E55)</f>
        <v>225.8257723405203</v>
      </c>
      <c r="M56" s="52">
        <f t="shared" ref="M56" si="240">E57/2+2649*(U56+V56+W56-U58-V58-W58)/(0.976*E57)</f>
        <v>191.41085773760116</v>
      </c>
      <c r="N56" s="11">
        <f t="shared" ref="N56" si="241">L56+M56</f>
        <v>417.23663007812149</v>
      </c>
      <c r="O56" s="53">
        <f t="shared" ref="O56" si="242">E55/2-1794*(U54+V54+W54-U56-V56-W56)/(0.976*E55)</f>
        <v>212.32594774590166</v>
      </c>
      <c r="P56" s="52">
        <f t="shared" ref="P56" si="243">E57/2+1794*(U56+V56+W56-U58-V58-W58)/(0.976*E57)</f>
        <v>190.82637930587259</v>
      </c>
      <c r="Q56" s="11">
        <f t="shared" ref="Q56" si="244">O56+P56</f>
        <v>403.15232705177425</v>
      </c>
      <c r="R56" s="27"/>
      <c r="S56" s="46">
        <v>659858.30900000001</v>
      </c>
      <c r="T56" s="46">
        <v>1079853.946</v>
      </c>
      <c r="U56" s="18">
        <v>-5.9039999999999999</v>
      </c>
      <c r="V56" s="9">
        <v>9</v>
      </c>
      <c r="W56" s="49"/>
      <c r="X56" s="30"/>
      <c r="Y56" s="40"/>
      <c r="Z56" s="26"/>
      <c r="AA56" s="10" t="str">
        <f>IF(OR(O56&lt;-600,P56&lt;-600,Q56&lt;-1000,O56&gt;600,P56&gt;600,Q56&gt;1000),"Check","Ok")</f>
        <v>Ok</v>
      </c>
      <c r="AB56" s="59"/>
      <c r="AC56" s="60"/>
    </row>
    <row r="57" spans="1:29" x14ac:dyDescent="0.15">
      <c r="A57" s="20"/>
      <c r="B57" s="26"/>
      <c r="C57" s="26"/>
      <c r="D57" s="29"/>
      <c r="E57" s="43">
        <f t="shared" si="6"/>
        <v>379.2</v>
      </c>
      <c r="F57" s="28"/>
      <c r="G57" s="15"/>
      <c r="H57" s="16"/>
      <c r="I57" s="17"/>
      <c r="J57" s="15"/>
      <c r="K57" s="16"/>
      <c r="L57" s="17"/>
      <c r="M57" s="15"/>
      <c r="N57" s="16"/>
      <c r="O57" s="17"/>
      <c r="P57" s="15"/>
      <c r="Q57" s="16"/>
      <c r="R57" s="27" t="s">
        <v>164</v>
      </c>
      <c r="S57" s="46"/>
      <c r="T57" s="46"/>
      <c r="U57" s="18"/>
      <c r="V57" s="9"/>
      <c r="W57" s="21"/>
      <c r="X57" s="30"/>
      <c r="Y57" s="40"/>
      <c r="Z57" s="26"/>
      <c r="AA57" s="21"/>
      <c r="AB57" s="59"/>
      <c r="AC57" s="60"/>
    </row>
    <row r="58" spans="1:29" x14ac:dyDescent="0.15">
      <c r="A58" s="14">
        <f t="shared" si="104"/>
        <v>26</v>
      </c>
      <c r="B58" s="26" t="s">
        <v>72</v>
      </c>
      <c r="C58" s="26" t="s">
        <v>90</v>
      </c>
      <c r="D58" s="29"/>
      <c r="E58" s="44"/>
      <c r="F58" s="37"/>
      <c r="G58" s="52">
        <f t="shared" si="8"/>
        <v>9460.4000000000015</v>
      </c>
      <c r="H58" s="11">
        <f t="shared" ref="H58" si="245">(ROUND(E57,1)+ROUND(E59,1))/2</f>
        <v>315.8</v>
      </c>
      <c r="I58" s="53">
        <f t="shared" ref="I58" si="246">J56</f>
        <v>379.2</v>
      </c>
      <c r="J58" s="52">
        <f t="shared" ref="J58" si="247">E59</f>
        <v>252.4</v>
      </c>
      <c r="K58" s="11">
        <f t="shared" ref="K58" si="248">ROUND(I58,1)+ROUND(J58,1)</f>
        <v>631.6</v>
      </c>
      <c r="L58" s="53">
        <f t="shared" ref="L58" si="249">E57/2-2649*(U56+V56+W56-U58-V58-W58)/(0.976*E57)</f>
        <v>187.78914226239883</v>
      </c>
      <c r="M58" s="52">
        <f t="shared" ref="M58" si="250">E59/2+2649*(U58+V58+W58-U60-V60-W60)/(0.976*E59)</f>
        <v>129.14641117404071</v>
      </c>
      <c r="N58" s="11">
        <f t="shared" ref="N58" si="251">L58+M58</f>
        <v>316.93555343643953</v>
      </c>
      <c r="O58" s="53">
        <f t="shared" ref="O58" si="252">E57/2-1794*(U56+V56+W56-U58-V58-W58)/(0.976*E57)</f>
        <v>188.3736206941274</v>
      </c>
      <c r="P58" s="52">
        <f t="shared" ref="P58" si="253">E59/2+1794*(U58+V58+W58-U60-V60-W60)/(0.976*E59)</f>
        <v>128.19541775999585</v>
      </c>
      <c r="Q58" s="11">
        <f t="shared" ref="Q58" si="254">O58+P58</f>
        <v>316.56903845412324</v>
      </c>
      <c r="R58" s="27"/>
      <c r="S58" s="46">
        <v>659495.35900000005</v>
      </c>
      <c r="T58" s="46">
        <v>1079744.0379999999</v>
      </c>
      <c r="U58" s="18">
        <v>-6.157</v>
      </c>
      <c r="V58" s="9">
        <v>9</v>
      </c>
      <c r="W58" s="49"/>
      <c r="X58" s="30"/>
      <c r="Y58" s="40"/>
      <c r="Z58" s="26"/>
      <c r="AA58" s="10" t="str">
        <f>IF(OR(O58&lt;100,P58&lt;100,Q58&lt;200,O58&gt;319,P58&gt;319,Q58&gt;525),"Check","Ok")</f>
        <v>Ok</v>
      </c>
      <c r="AB58" s="59"/>
      <c r="AC58" s="60"/>
    </row>
    <row r="59" spans="1:29" x14ac:dyDescent="0.15">
      <c r="A59" s="20"/>
      <c r="B59" s="26"/>
      <c r="C59" s="26"/>
      <c r="D59" s="29"/>
      <c r="E59" s="43">
        <f t="shared" ref="E59:E97" si="255">ROUND(SQRT((S58-S60)^2+(T58-T60)^2),1)</f>
        <v>252.4</v>
      </c>
      <c r="F59" s="28"/>
      <c r="G59" s="15"/>
      <c r="H59" s="16"/>
      <c r="I59" s="17"/>
      <c r="J59" s="15"/>
      <c r="K59" s="16"/>
      <c r="L59" s="17"/>
      <c r="M59" s="15"/>
      <c r="N59" s="16"/>
      <c r="O59" s="17"/>
      <c r="P59" s="15"/>
      <c r="Q59" s="16"/>
      <c r="R59" s="27" t="s">
        <v>168</v>
      </c>
      <c r="S59" s="46"/>
      <c r="T59" s="46"/>
      <c r="U59" s="18"/>
      <c r="V59" s="9"/>
      <c r="W59" s="21"/>
      <c r="X59" s="30"/>
      <c r="Y59" s="40"/>
      <c r="Z59" s="26"/>
      <c r="AA59" s="21"/>
      <c r="AB59" s="59"/>
      <c r="AC59" s="60"/>
    </row>
    <row r="60" spans="1:29" x14ac:dyDescent="0.15">
      <c r="A60" s="14">
        <f t="shared" si="104"/>
        <v>27</v>
      </c>
      <c r="B60" s="26" t="s">
        <v>73</v>
      </c>
      <c r="C60" s="26" t="s">
        <v>90</v>
      </c>
      <c r="D60" s="29"/>
      <c r="E60" s="44"/>
      <c r="F60" s="37"/>
      <c r="G60" s="52">
        <f t="shared" si="8"/>
        <v>9712.8000000000011</v>
      </c>
      <c r="H60" s="11">
        <f t="shared" ref="H60" si="256">(ROUND(E59,1)+ROUND(E61,1))/2</f>
        <v>286.25</v>
      </c>
      <c r="I60" s="53">
        <f t="shared" ref="I60" si="257">J58</f>
        <v>252.4</v>
      </c>
      <c r="J60" s="52">
        <f t="shared" ref="J60" si="258">E61</f>
        <v>320.10000000000002</v>
      </c>
      <c r="K60" s="11">
        <f t="shared" ref="K60" si="259">ROUND(I60,1)+ROUND(J60,1)</f>
        <v>572.5</v>
      </c>
      <c r="L60" s="53">
        <f t="shared" ref="L60" si="260">E59/2-2649*(U58+V58+W58-U60-V60-W60)/(0.976*E59)</f>
        <v>123.25358882595931</v>
      </c>
      <c r="M60" s="52">
        <f t="shared" ref="M60" si="261">E61/2+2649*(U60+V60+W60-U62-V62-W62)/(0.976*E61)</f>
        <v>159.15122221027241</v>
      </c>
      <c r="N60" s="11">
        <f t="shared" ref="N60" si="262">L60+M60</f>
        <v>282.40481103623171</v>
      </c>
      <c r="O60" s="53">
        <f t="shared" ref="O60" si="263">E59/2-1794*(U58+V58+W58-U60-V60-W60)/(0.976*E59)</f>
        <v>124.20458224000416</v>
      </c>
      <c r="P60" s="52">
        <f t="shared" ref="P60" si="264">E61/2+1794*(U60+V60+W60-U62-V62-W62)/(0.976*E61)</f>
        <v>159.44131470186059</v>
      </c>
      <c r="Q60" s="11">
        <f t="shared" ref="Q60" si="265">O60+P60</f>
        <v>283.64589694186475</v>
      </c>
      <c r="R60" s="27"/>
      <c r="S60" s="46">
        <v>659253.76000000001</v>
      </c>
      <c r="T60" s="46">
        <v>1079670.8759999999</v>
      </c>
      <c r="U60" s="18">
        <v>-6.431</v>
      </c>
      <c r="V60" s="9">
        <v>9</v>
      </c>
      <c r="W60" s="49"/>
      <c r="X60" s="30"/>
      <c r="Y60" s="40"/>
      <c r="Z60" s="26"/>
      <c r="AA60" s="10" t="str">
        <f>IF(OR(O60&lt;100,P60&lt;100,Q60&lt;200,O60&gt;319,P60&gt;319,Q60&gt;525),"Check","Ok")</f>
        <v>Ok</v>
      </c>
      <c r="AB60" s="59"/>
      <c r="AC60" s="60"/>
    </row>
    <row r="61" spans="1:29" x14ac:dyDescent="0.15">
      <c r="A61" s="20"/>
      <c r="B61" s="26"/>
      <c r="C61" s="26"/>
      <c r="D61" s="29"/>
      <c r="E61" s="43">
        <f t="shared" si="255"/>
        <v>320.10000000000002</v>
      </c>
      <c r="F61" s="28"/>
      <c r="G61" s="15"/>
      <c r="H61" s="16"/>
      <c r="I61" s="17"/>
      <c r="J61" s="15"/>
      <c r="K61" s="16"/>
      <c r="L61" s="17"/>
      <c r="M61" s="15"/>
      <c r="N61" s="16"/>
      <c r="O61" s="17"/>
      <c r="P61" s="15"/>
      <c r="Q61" s="16"/>
      <c r="R61" s="27" t="s">
        <v>164</v>
      </c>
      <c r="S61" s="46"/>
      <c r="T61" s="46"/>
      <c r="U61" s="18"/>
      <c r="V61" s="9"/>
      <c r="W61" s="21"/>
      <c r="X61" s="30"/>
      <c r="Y61" s="40"/>
      <c r="Z61" s="26"/>
      <c r="AA61" s="21"/>
      <c r="AB61" s="59"/>
      <c r="AC61" s="60"/>
    </row>
    <row r="62" spans="1:29" x14ac:dyDescent="0.15">
      <c r="A62" s="14">
        <f t="shared" si="104"/>
        <v>28</v>
      </c>
      <c r="B62" s="26" t="s">
        <v>74</v>
      </c>
      <c r="C62" s="26" t="s">
        <v>90</v>
      </c>
      <c r="D62" s="29"/>
      <c r="E62" s="44"/>
      <c r="F62" s="37"/>
      <c r="G62" s="52">
        <f t="shared" ref="G62:G94" si="266">G60+E61</f>
        <v>10032.900000000001</v>
      </c>
      <c r="H62" s="11">
        <f t="shared" ref="H62" si="267">(ROUND(E61,1)+ROUND(E63,1))/2</f>
        <v>323</v>
      </c>
      <c r="I62" s="53">
        <f t="shared" ref="I62" si="268">J60</f>
        <v>320.10000000000002</v>
      </c>
      <c r="J62" s="52">
        <f t="shared" ref="J62" si="269">E63</f>
        <v>325.89999999999998</v>
      </c>
      <c r="K62" s="11">
        <f t="shared" ref="K62" si="270">ROUND(I62,1)+ROUND(J62,1)</f>
        <v>646</v>
      </c>
      <c r="L62" s="53">
        <f t="shared" ref="L62" si="271">E61/2-2649*(U60+V60+W60-U62-V62-W62)/(0.976*E61)</f>
        <v>160.94877778972761</v>
      </c>
      <c r="M62" s="52">
        <f t="shared" ref="M62" si="272">E63/2+2649*(U62+V62+W62-U64-V64-W64)/(0.976*E63)</f>
        <v>165.23190911423094</v>
      </c>
      <c r="N62" s="11">
        <f t="shared" ref="N62" si="273">L62+M62</f>
        <v>326.18068690395853</v>
      </c>
      <c r="O62" s="53">
        <f t="shared" ref="O62" si="274">E61/2-1794*(U60+V60+W60-U62-V62-W62)/(0.976*E61)</f>
        <v>160.65868529813943</v>
      </c>
      <c r="P62" s="52">
        <f t="shared" ref="P62" si="275">E63/2+1794*(U62+V62+W62-U64-V64-W64)/(0.976*E63)</f>
        <v>164.49539258245764</v>
      </c>
      <c r="Q62" s="11">
        <f t="shared" ref="Q62" si="276">O62+P62</f>
        <v>325.15407788059707</v>
      </c>
      <c r="R62" s="54"/>
      <c r="S62" s="46">
        <v>658947.44400000002</v>
      </c>
      <c r="T62" s="46">
        <v>1079578.118</v>
      </c>
      <c r="U62" s="18">
        <v>-6.3250000000000002</v>
      </c>
      <c r="V62" s="9">
        <v>9</v>
      </c>
      <c r="W62" s="49"/>
      <c r="X62" s="30"/>
      <c r="Y62" s="40"/>
      <c r="Z62" s="26"/>
      <c r="AA62" s="10" t="str">
        <f>IF(OR(O62&lt;100,P62&lt;100,Q62&lt;200,O62&gt;319,P62&gt;319,Q62&gt;525),"Check","Ok")</f>
        <v>Ok</v>
      </c>
      <c r="AB62" s="59"/>
      <c r="AC62" s="60"/>
    </row>
    <row r="63" spans="1:29" x14ac:dyDescent="0.15">
      <c r="A63" s="20"/>
      <c r="B63" s="26"/>
      <c r="C63" s="26"/>
      <c r="D63" s="29"/>
      <c r="E63" s="43">
        <f t="shared" si="255"/>
        <v>325.89999999999998</v>
      </c>
      <c r="F63" s="28"/>
      <c r="G63" s="15"/>
      <c r="H63" s="16"/>
      <c r="I63" s="17"/>
      <c r="J63" s="15"/>
      <c r="K63" s="16"/>
      <c r="L63" s="17"/>
      <c r="M63" s="15"/>
      <c r="N63" s="16"/>
      <c r="O63" s="17"/>
      <c r="P63" s="15"/>
      <c r="Q63" s="16"/>
      <c r="R63" s="27" t="s">
        <v>169</v>
      </c>
      <c r="S63" s="46"/>
      <c r="T63" s="46"/>
      <c r="U63" s="18"/>
      <c r="V63" s="9"/>
      <c r="W63" s="21"/>
      <c r="X63" s="30"/>
      <c r="Y63" s="40"/>
      <c r="Z63" s="26"/>
      <c r="AA63" s="21"/>
      <c r="AB63" s="59"/>
      <c r="AC63" s="60"/>
    </row>
    <row r="64" spans="1:29" x14ac:dyDescent="0.15">
      <c r="A64" s="14">
        <f t="shared" si="104"/>
        <v>29</v>
      </c>
      <c r="B64" s="26" t="s">
        <v>75</v>
      </c>
      <c r="C64" s="26" t="s">
        <v>90</v>
      </c>
      <c r="D64" s="29"/>
      <c r="E64" s="44"/>
      <c r="F64" s="37"/>
      <c r="G64" s="52">
        <f t="shared" si="266"/>
        <v>10358.800000000001</v>
      </c>
      <c r="H64" s="11">
        <f t="shared" ref="H64" si="277">(ROUND(E63,1)+ROUND(E65,1))/2</f>
        <v>326.45</v>
      </c>
      <c r="I64" s="53">
        <f t="shared" ref="I64" si="278">J62</f>
        <v>325.89999999999998</v>
      </c>
      <c r="J64" s="52">
        <f t="shared" ref="J64" si="279">E65</f>
        <v>327</v>
      </c>
      <c r="K64" s="11">
        <f t="shared" ref="K64" si="280">ROUND(I64,1)+ROUND(J64,1)</f>
        <v>652.9</v>
      </c>
      <c r="L64" s="53">
        <f t="shared" ref="L64" si="281">E63/2-2649*(U62+V62+W62-U64-V64-W64)/(0.976*E63)</f>
        <v>160.66809088576903</v>
      </c>
      <c r="M64" s="52">
        <f t="shared" ref="M64" si="282">E65/2+2649*(U64+V64+W64-U66-V66-W66)/(0.976*E65)</f>
        <v>188.45846179876673</v>
      </c>
      <c r="N64" s="11">
        <f t="shared" ref="N64" si="283">L64+M64</f>
        <v>349.1265526845358</v>
      </c>
      <c r="O64" s="53">
        <f t="shared" ref="O64" si="284">E63/2-1794*(U62+V62+W62-U64-V64-W64)/(0.976*E63)</f>
        <v>161.40460741754234</v>
      </c>
      <c r="P64" s="52">
        <f t="shared" ref="P64" si="285">E65/2+1794*(U64+V64+W64-U66-V66-W66)/(0.976*E65)</f>
        <v>180.40278613325313</v>
      </c>
      <c r="Q64" s="11">
        <f t="shared" ref="Q64" si="286">O64+P64</f>
        <v>341.8073935507955</v>
      </c>
      <c r="R64" s="27"/>
      <c r="S64" s="46">
        <v>658635.50899999996</v>
      </c>
      <c r="T64" s="46">
        <v>1079483.6580000001</v>
      </c>
      <c r="U64" s="18">
        <v>-6.5990000000000002</v>
      </c>
      <c r="V64" s="9">
        <v>9</v>
      </c>
      <c r="W64" s="49"/>
      <c r="X64" s="30"/>
      <c r="Y64" s="40"/>
      <c r="Z64" s="26"/>
      <c r="AA64" s="10" t="str">
        <f>IF(OR(O64&lt;100,P64&lt;100,Q64&lt;200,O64&gt;319,P64&gt;319,Q64&gt;525),"Check","Ok")</f>
        <v>Ok</v>
      </c>
      <c r="AB64" s="59"/>
      <c r="AC64" s="60"/>
    </row>
    <row r="65" spans="1:29" x14ac:dyDescent="0.15">
      <c r="A65" s="20"/>
      <c r="B65" s="26"/>
      <c r="C65" s="26"/>
      <c r="D65" s="29"/>
      <c r="E65" s="43">
        <f t="shared" si="255"/>
        <v>327</v>
      </c>
      <c r="F65" s="28"/>
      <c r="G65" s="15"/>
      <c r="H65" s="16"/>
      <c r="I65" s="17"/>
      <c r="J65" s="15"/>
      <c r="K65" s="16"/>
      <c r="L65" s="17"/>
      <c r="M65" s="15"/>
      <c r="N65" s="16"/>
      <c r="O65" s="17"/>
      <c r="P65" s="15"/>
      <c r="Q65" s="16"/>
      <c r="R65" s="27" t="s">
        <v>164</v>
      </c>
      <c r="S65" s="46"/>
      <c r="T65" s="46"/>
      <c r="U65" s="18"/>
      <c r="V65" s="9"/>
      <c r="W65" s="21"/>
      <c r="X65" s="30"/>
      <c r="Y65" s="40"/>
      <c r="Z65" s="26"/>
      <c r="AA65" s="21"/>
      <c r="AB65" s="59"/>
      <c r="AC65" s="60"/>
    </row>
    <row r="66" spans="1:29" x14ac:dyDescent="0.15">
      <c r="A66" s="12">
        <f t="shared" si="104"/>
        <v>30</v>
      </c>
      <c r="B66" s="31" t="s">
        <v>76</v>
      </c>
      <c r="C66" s="31" t="s">
        <v>42</v>
      </c>
      <c r="D66" s="32" t="s">
        <v>109</v>
      </c>
      <c r="E66" s="45"/>
      <c r="F66" s="55">
        <f>SUM(E47:E65)</f>
        <v>3328.9</v>
      </c>
      <c r="G66" s="56">
        <f t="shared" si="266"/>
        <v>10685.800000000001</v>
      </c>
      <c r="H66" s="19">
        <f t="shared" ref="H66" si="287">(ROUND(E65,1)+ROUND(E67,1))/2</f>
        <v>328.15</v>
      </c>
      <c r="I66" s="57">
        <f t="shared" ref="I66" si="288">J64</f>
        <v>327</v>
      </c>
      <c r="J66" s="56">
        <f t="shared" ref="J66" si="289">E67</f>
        <v>329.3</v>
      </c>
      <c r="K66" s="19">
        <f t="shared" ref="K66" si="290">ROUND(I66,1)+ROUND(J66,1)</f>
        <v>656.3</v>
      </c>
      <c r="L66" s="57">
        <f t="shared" ref="L66" si="291">E65/2-2649*(U64+V64+W64-U66-V66-W66)/(0.976*E65)</f>
        <v>138.54153820123327</v>
      </c>
      <c r="M66" s="56">
        <f t="shared" ref="M66" si="292">E67/2+2649*(U66+V66+W66-U68-V68-W68)/(0.976*E67)</f>
        <v>136.1321678373898</v>
      </c>
      <c r="N66" s="19">
        <f t="shared" ref="N66" si="293">L66+M66</f>
        <v>274.6737060386231</v>
      </c>
      <c r="O66" s="57">
        <f t="shared" ref="O66" si="294">E65/2-1794*(U64+V64+W64-U66-V66-W66)/(0.976*E65)</f>
        <v>146.59721386674687</v>
      </c>
      <c r="P66" s="56">
        <f t="shared" ref="P66" si="295">E67/2+1794*(U66+V66+W66-U68-V68-W68)/(0.976*E67)</f>
        <v>145.33667765204882</v>
      </c>
      <c r="Q66" s="19">
        <f t="shared" ref="Q66" si="296">O66+P66</f>
        <v>291.93389151879569</v>
      </c>
      <c r="R66" s="34"/>
      <c r="S66" s="41">
        <v>658322.50899999996</v>
      </c>
      <c r="T66" s="41">
        <v>1079388.875</v>
      </c>
      <c r="U66" s="13">
        <v>-6.6059999999999999</v>
      </c>
      <c r="V66" s="33">
        <v>6</v>
      </c>
      <c r="W66" s="117"/>
      <c r="X66" s="118"/>
      <c r="Y66" s="119"/>
      <c r="Z66" s="31"/>
      <c r="AA66" s="42" t="str">
        <f>IF(OR(O66&lt;100,P66&lt;100,Q66&lt;200,O66&gt;319,P66&gt;319,Q66&gt;525),"Check","Ok")</f>
        <v>Ok</v>
      </c>
      <c r="AB66" s="61"/>
      <c r="AC66" s="62"/>
    </row>
    <row r="67" spans="1:29" ht="21" x14ac:dyDescent="0.15">
      <c r="A67" s="20"/>
      <c r="B67" s="26"/>
      <c r="C67" s="26"/>
      <c r="D67" s="29"/>
      <c r="E67" s="43">
        <f t="shared" si="255"/>
        <v>329.3</v>
      </c>
      <c r="F67" s="28"/>
      <c r="G67" s="15"/>
      <c r="H67" s="16"/>
      <c r="I67" s="17"/>
      <c r="J67" s="15"/>
      <c r="K67" s="16"/>
      <c r="L67" s="17"/>
      <c r="M67" s="15"/>
      <c r="N67" s="16"/>
      <c r="O67" s="17"/>
      <c r="P67" s="15"/>
      <c r="Q67" s="16"/>
      <c r="R67" s="27" t="s">
        <v>170</v>
      </c>
      <c r="S67" s="46"/>
      <c r="T67" s="46"/>
      <c r="U67" s="18"/>
      <c r="V67" s="9"/>
      <c r="W67" s="21"/>
      <c r="X67" s="30"/>
      <c r="Y67" s="40"/>
      <c r="Z67" s="26"/>
      <c r="AA67" s="21"/>
      <c r="AB67" s="59"/>
      <c r="AC67" s="60"/>
    </row>
    <row r="68" spans="1:29" x14ac:dyDescent="0.15">
      <c r="A68" s="14">
        <f t="shared" si="104"/>
        <v>31</v>
      </c>
      <c r="B68" s="26" t="s">
        <v>88</v>
      </c>
      <c r="C68" s="26" t="s">
        <v>79</v>
      </c>
      <c r="D68" s="29"/>
      <c r="E68" s="44"/>
      <c r="F68" s="37"/>
      <c r="G68" s="52">
        <f t="shared" si="266"/>
        <v>11015.1</v>
      </c>
      <c r="H68" s="11">
        <f t="shared" ref="H68" si="297">(ROUND(E67,1)+ROUND(E69,1))/2</f>
        <v>344.4</v>
      </c>
      <c r="I68" s="53">
        <f t="shared" ref="I68" si="298">J66</f>
        <v>329.3</v>
      </c>
      <c r="J68" s="52">
        <f t="shared" ref="J68" si="299">E69</f>
        <v>359.5</v>
      </c>
      <c r="K68" s="11">
        <f t="shared" ref="K68" si="300">ROUND(I68,1)+ROUND(J68,1)</f>
        <v>688.8</v>
      </c>
      <c r="L68" s="53">
        <f t="shared" ref="L68" si="301">E67/2-2649*(U66+V66+W66-U68-V68-W68)/(0.976*E67)</f>
        <v>193.16783216261021</v>
      </c>
      <c r="M68" s="52">
        <f t="shared" ref="M68" si="302">E69/2+2649*(U68+V68+W68-U70-V70-W70)/(0.976*E69)</f>
        <v>186.27299414031327</v>
      </c>
      <c r="N68" s="11">
        <f t="shared" ref="N68" si="303">L68+M68</f>
        <v>379.44082630292348</v>
      </c>
      <c r="O68" s="53">
        <f t="shared" ref="O68" si="304">E67/2-1794*(U66+V66+W66-U68-V68-W68)/(0.976*E67)</f>
        <v>183.96332234795119</v>
      </c>
      <c r="P68" s="52">
        <f t="shared" ref="P68" si="305">E69/2+1794*(U68+V68+W68-U70-V70-W70)/(0.976*E69)</f>
        <v>184.16761098064251</v>
      </c>
      <c r="Q68" s="11">
        <f t="shared" ref="Q68" si="306">O68+P68</f>
        <v>368.1309333285937</v>
      </c>
      <c r="R68" s="27"/>
      <c r="S68" s="46">
        <v>658007.46699999995</v>
      </c>
      <c r="T68" s="46">
        <v>1079293.034</v>
      </c>
      <c r="U68" s="18">
        <v>-6.1459999999999999</v>
      </c>
      <c r="V68" s="9">
        <v>9</v>
      </c>
      <c r="W68" s="49"/>
      <c r="X68" s="30"/>
      <c r="Y68" s="40"/>
      <c r="Z68" s="26"/>
      <c r="AA68" s="10" t="str">
        <f>IF(OR(O68&lt;-600,P68&lt;-600,Q68&lt;-1000,O68&gt;600,P68&gt;600,Q68&gt;1000),"Check","Ok")</f>
        <v>Ok</v>
      </c>
      <c r="AB68" s="59"/>
      <c r="AC68" s="60"/>
    </row>
    <row r="69" spans="1:29" x14ac:dyDescent="0.15">
      <c r="A69" s="20"/>
      <c r="B69" s="26"/>
      <c r="C69" s="26"/>
      <c r="D69" s="29"/>
      <c r="E69" s="43">
        <f t="shared" si="255"/>
        <v>359.5</v>
      </c>
      <c r="F69" s="28"/>
      <c r="G69" s="15"/>
      <c r="H69" s="16"/>
      <c r="I69" s="17"/>
      <c r="J69" s="15"/>
      <c r="K69" s="16"/>
      <c r="L69" s="17"/>
      <c r="M69" s="15"/>
      <c r="N69" s="16"/>
      <c r="O69" s="17"/>
      <c r="P69" s="15"/>
      <c r="Q69" s="16"/>
      <c r="R69" s="27" t="s">
        <v>171</v>
      </c>
      <c r="S69" s="46"/>
      <c r="T69" s="46"/>
      <c r="U69" s="18"/>
      <c r="V69" s="9"/>
      <c r="W69" s="21"/>
      <c r="X69" s="30"/>
      <c r="Y69" s="40"/>
      <c r="Z69" s="26"/>
      <c r="AA69" s="21"/>
      <c r="AB69" s="59"/>
      <c r="AC69" s="60"/>
    </row>
    <row r="70" spans="1:29" x14ac:dyDescent="0.15">
      <c r="A70" s="14">
        <f t="shared" si="104"/>
        <v>32</v>
      </c>
      <c r="B70" s="26" t="s">
        <v>83</v>
      </c>
      <c r="C70" s="26" t="s">
        <v>90</v>
      </c>
      <c r="D70" s="29"/>
      <c r="E70" s="44"/>
      <c r="F70" s="37"/>
      <c r="G70" s="52">
        <f t="shared" si="266"/>
        <v>11374.6</v>
      </c>
      <c r="H70" s="11">
        <f t="shared" ref="H70" si="307">(ROUND(E69,1)+ROUND(E71,1))/2</f>
        <v>328.75</v>
      </c>
      <c r="I70" s="53">
        <f t="shared" ref="I70" si="308">J68</f>
        <v>359.5</v>
      </c>
      <c r="J70" s="52">
        <f t="shared" ref="J70" si="309">E71</f>
        <v>298</v>
      </c>
      <c r="K70" s="11">
        <f t="shared" ref="K70" si="310">ROUND(I70,1)+ROUND(J70,1)</f>
        <v>657.5</v>
      </c>
      <c r="L70" s="53">
        <f t="shared" ref="L70" si="311">E69/2-2649*(U68+V68+W68-U70-V70-W70)/(0.976*E69)</f>
        <v>173.22700585968673</v>
      </c>
      <c r="M70" s="52">
        <f t="shared" ref="M70" si="312">E71/2+2649*(U70+V70+W70-U72-V72-W72)/(0.976*E71)</f>
        <v>141.3220823247882</v>
      </c>
      <c r="N70" s="11">
        <f t="shared" ref="N70" si="313">L70+M70</f>
        <v>314.54908818447495</v>
      </c>
      <c r="O70" s="53">
        <f t="shared" ref="O70" si="314">E69/2-1794*(U68+V68+W68-U70-V70-W70)/(0.976*E69)</f>
        <v>175.33238901935749</v>
      </c>
      <c r="P70" s="52">
        <f t="shared" ref="P70" si="315">E71/2+1794*(U70+V70+W70-U72-V72-W72)/(0.976*E71)</f>
        <v>143.80023242380901</v>
      </c>
      <c r="Q70" s="11">
        <f t="shared" ref="Q70" si="316">O70+P70</f>
        <v>319.1326214431665</v>
      </c>
      <c r="R70" s="27"/>
      <c r="S70" s="46">
        <v>657663.52300000004</v>
      </c>
      <c r="T70" s="46">
        <v>1079188.4010000001</v>
      </c>
      <c r="U70" s="18">
        <v>-7.01</v>
      </c>
      <c r="V70" s="9">
        <v>9</v>
      </c>
      <c r="W70" s="49"/>
      <c r="X70" s="30"/>
      <c r="Y70" s="40"/>
      <c r="Z70" s="26"/>
      <c r="AA70" s="10" t="str">
        <f>IF(OR(O70&lt;100,P70&lt;100,Q70&lt;200,O70&gt;319,P70&gt;319,Q70&gt;525),"Check","Ok")</f>
        <v>Ok</v>
      </c>
      <c r="AB70" s="59"/>
      <c r="AC70" s="60"/>
    </row>
    <row r="71" spans="1:29" x14ac:dyDescent="0.15">
      <c r="A71" s="20"/>
      <c r="B71" s="26"/>
      <c r="C71" s="26"/>
      <c r="D71" s="29"/>
      <c r="E71" s="43">
        <f t="shared" si="255"/>
        <v>298</v>
      </c>
      <c r="F71" s="28"/>
      <c r="G71" s="15"/>
      <c r="H71" s="16"/>
      <c r="I71" s="17"/>
      <c r="J71" s="15"/>
      <c r="K71" s="16"/>
      <c r="L71" s="17"/>
      <c r="M71" s="15"/>
      <c r="N71" s="16"/>
      <c r="O71" s="17"/>
      <c r="P71" s="15"/>
      <c r="Q71" s="16"/>
      <c r="R71" s="27" t="s">
        <v>172</v>
      </c>
      <c r="S71" s="46"/>
      <c r="T71" s="46"/>
      <c r="U71" s="18"/>
      <c r="V71" s="9"/>
      <c r="W71" s="21"/>
      <c r="X71" s="30"/>
      <c r="Y71" s="40"/>
      <c r="Z71" s="26"/>
      <c r="AA71" s="21"/>
      <c r="AB71" s="59"/>
      <c r="AC71" s="60"/>
    </row>
    <row r="72" spans="1:29" x14ac:dyDescent="0.15">
      <c r="A72" s="12">
        <f t="shared" si="104"/>
        <v>33</v>
      </c>
      <c r="B72" s="31" t="s">
        <v>84</v>
      </c>
      <c r="C72" s="31" t="s">
        <v>90</v>
      </c>
      <c r="D72" s="32" t="s">
        <v>110</v>
      </c>
      <c r="E72" s="45"/>
      <c r="F72" s="55">
        <f>SUM(E67:E71)</f>
        <v>986.8</v>
      </c>
      <c r="G72" s="56">
        <f t="shared" si="266"/>
        <v>11672.6</v>
      </c>
      <c r="H72" s="19">
        <f t="shared" ref="H72" si="317">(ROUND(E71,1)+ROUND(E73,1))/2</f>
        <v>321.25</v>
      </c>
      <c r="I72" s="57">
        <f t="shared" ref="I72" si="318">J70</f>
        <v>298</v>
      </c>
      <c r="J72" s="56">
        <f t="shared" ref="J72" si="319">E73</f>
        <v>344.5</v>
      </c>
      <c r="K72" s="19">
        <f t="shared" ref="K72" si="320">ROUND(I72,1)+ROUND(J72,1)</f>
        <v>642.5</v>
      </c>
      <c r="L72" s="57">
        <f t="shared" ref="L72" si="321">E71/2-2649*(U70+V70+W70-U72-V72-W72)/(0.976*E71)</f>
        <v>156.6779176752118</v>
      </c>
      <c r="M72" s="56">
        <f t="shared" ref="M72" si="322">E73/2+2649*(U72+V72+W72-U74-V74-W74)/(0.976*E73)</f>
        <v>173.89660413048134</v>
      </c>
      <c r="N72" s="19">
        <f t="shared" ref="N72" si="323">L72+M72</f>
        <v>330.57452180569317</v>
      </c>
      <c r="O72" s="57">
        <f t="shared" ref="O72" si="324">E71/2-1794*(U70+V70+W70-U72-V72-W72)/(0.976*E71)</f>
        <v>154.19976757619099</v>
      </c>
      <c r="P72" s="56">
        <f t="shared" ref="P72" si="325">E73/2+1794*(U72+V72+W72-U74-V74-W74)/(0.976*E73)</f>
        <v>173.36514073615837</v>
      </c>
      <c r="Q72" s="19">
        <f t="shared" ref="Q72" si="326">O72+P72</f>
        <v>327.56490831234936</v>
      </c>
      <c r="R72" s="34"/>
      <c r="S72" s="41">
        <v>657378.43900000001</v>
      </c>
      <c r="T72" s="41">
        <v>1079101.6740000001</v>
      </c>
      <c r="U72" s="13">
        <v>-6.1669999999999998</v>
      </c>
      <c r="V72" s="33">
        <v>9</v>
      </c>
      <c r="W72" s="117"/>
      <c r="X72" s="118"/>
      <c r="Y72" s="119"/>
      <c r="Z72" s="31"/>
      <c r="AA72" s="42" t="str">
        <f>IF(OR(O72&lt;100,P72&lt;100,Q72&lt;200,O72&gt;319,P72&gt;319,Q72&gt;525),"Check","Ok")</f>
        <v>Ok</v>
      </c>
      <c r="AB72" s="61"/>
      <c r="AC72" s="62"/>
    </row>
    <row r="73" spans="1:29" x14ac:dyDescent="0.15">
      <c r="A73" s="20"/>
      <c r="B73" s="26"/>
      <c r="C73" s="26"/>
      <c r="D73" s="29"/>
      <c r="E73" s="43">
        <f t="shared" si="255"/>
        <v>344.5</v>
      </c>
      <c r="F73" s="28"/>
      <c r="G73" s="15"/>
      <c r="H73" s="16"/>
      <c r="I73" s="17"/>
      <c r="J73" s="15"/>
      <c r="K73" s="16"/>
      <c r="L73" s="17"/>
      <c r="M73" s="15"/>
      <c r="N73" s="16"/>
      <c r="O73" s="17"/>
      <c r="P73" s="15"/>
      <c r="Q73" s="16"/>
      <c r="R73" s="27" t="s">
        <v>169</v>
      </c>
      <c r="S73" s="46"/>
      <c r="T73" s="46"/>
      <c r="U73" s="18"/>
      <c r="V73" s="9"/>
      <c r="W73" s="21"/>
      <c r="X73" s="30"/>
      <c r="Y73" s="40"/>
      <c r="Z73" s="26"/>
      <c r="AA73" s="21"/>
      <c r="AB73" s="59"/>
      <c r="AC73" s="60"/>
    </row>
    <row r="74" spans="1:29" x14ac:dyDescent="0.15">
      <c r="A74" s="12">
        <f t="shared" si="104"/>
        <v>34</v>
      </c>
      <c r="B74" s="31" t="s">
        <v>85</v>
      </c>
      <c r="C74" s="31" t="s">
        <v>90</v>
      </c>
      <c r="D74" s="32" t="s">
        <v>111</v>
      </c>
      <c r="E74" s="45"/>
      <c r="F74" s="55">
        <f>SUM(E73)</f>
        <v>344.5</v>
      </c>
      <c r="G74" s="56">
        <f t="shared" si="266"/>
        <v>12017.1</v>
      </c>
      <c r="H74" s="19">
        <f t="shared" ref="H74" si="327">(ROUND(E73,1)+ROUND(E75,1))/2</f>
        <v>332.1</v>
      </c>
      <c r="I74" s="57">
        <f t="shared" ref="I74" si="328">J72</f>
        <v>344.5</v>
      </c>
      <c r="J74" s="56">
        <f t="shared" ref="J74" si="329">E75</f>
        <v>319.7</v>
      </c>
      <c r="K74" s="19">
        <f t="shared" ref="K74" si="330">ROUND(I74,1)+ROUND(J74,1)</f>
        <v>664.2</v>
      </c>
      <c r="L74" s="57">
        <f t="shared" ref="L74" si="331">E73/2-2649*(U72+V72+W72-U74-V74-W74)/(0.976*E73)</f>
        <v>170.60339586951866</v>
      </c>
      <c r="M74" s="56">
        <f t="shared" ref="M74" si="332">E75/2+2649*(U74+V74+W74-U76-V76-W76)/(0.976*E75)</f>
        <v>190.07313439341183</v>
      </c>
      <c r="N74" s="19">
        <f t="shared" ref="N74" si="333">L74+M74</f>
        <v>360.6765302629305</v>
      </c>
      <c r="O74" s="57">
        <f t="shared" ref="O74" si="334">E73/2-1794*(U72+V72+W72-U74-V74-W74)/(0.976*E73)</f>
        <v>171.13485926384163</v>
      </c>
      <c r="P74" s="56">
        <f t="shared" ref="P74" si="335">E75/2+1794*(U74+V74+W74-U76-V76-W76)/(0.976*E75)</f>
        <v>180.31821559146124</v>
      </c>
      <c r="Q74" s="19">
        <f t="shared" ref="Q74" si="336">O74+P74</f>
        <v>351.45307485530287</v>
      </c>
      <c r="R74" s="34"/>
      <c r="S74" s="41">
        <v>657050.24199999997</v>
      </c>
      <c r="T74" s="41">
        <v>1078997.101</v>
      </c>
      <c r="U74" s="13">
        <v>-6.3760000000000003</v>
      </c>
      <c r="V74" s="33">
        <v>9</v>
      </c>
      <c r="W74" s="117"/>
      <c r="X74" s="118"/>
      <c r="Y74" s="119"/>
      <c r="Z74" s="31"/>
      <c r="AA74" s="42" t="str">
        <f>IF(OR(O74&lt;100,P74&lt;100,Q74&lt;200,O74&gt;319,P74&gt;319,Q74&gt;525),"Check","Ok")</f>
        <v>Ok</v>
      </c>
      <c r="AB74" s="61"/>
      <c r="AC74" s="62"/>
    </row>
    <row r="75" spans="1:29" ht="21" x14ac:dyDescent="0.15">
      <c r="A75" s="20"/>
      <c r="B75" s="26"/>
      <c r="C75" s="26"/>
      <c r="D75" s="29"/>
      <c r="E75" s="43">
        <f t="shared" si="255"/>
        <v>319.7</v>
      </c>
      <c r="F75" s="28"/>
      <c r="G75" s="15"/>
      <c r="H75" s="16"/>
      <c r="I75" s="17"/>
      <c r="J75" s="15"/>
      <c r="K75" s="16"/>
      <c r="L75" s="17"/>
      <c r="M75" s="15"/>
      <c r="N75" s="16"/>
      <c r="O75" s="17"/>
      <c r="P75" s="15"/>
      <c r="Q75" s="16"/>
      <c r="R75" s="27" t="s">
        <v>173</v>
      </c>
      <c r="S75" s="46"/>
      <c r="T75" s="46"/>
      <c r="U75" s="18"/>
      <c r="V75" s="9"/>
      <c r="W75" s="21"/>
      <c r="X75" s="30"/>
      <c r="Y75" s="40"/>
      <c r="Z75" s="26"/>
      <c r="AA75" s="21"/>
      <c r="AB75" s="59"/>
      <c r="AC75" s="60"/>
    </row>
    <row r="76" spans="1:29" x14ac:dyDescent="0.15">
      <c r="A76" s="14">
        <f t="shared" si="104"/>
        <v>35</v>
      </c>
      <c r="B76" s="26" t="s">
        <v>86</v>
      </c>
      <c r="C76" s="26" t="s">
        <v>42</v>
      </c>
      <c r="D76" s="29"/>
      <c r="E76" s="44"/>
      <c r="F76" s="37"/>
      <c r="G76" s="52">
        <f t="shared" si="266"/>
        <v>12336.800000000001</v>
      </c>
      <c r="H76" s="11">
        <f t="shared" ref="H76" si="337">(ROUND(E75,1)+ROUND(E77,1))/2</f>
        <v>260.10000000000002</v>
      </c>
      <c r="I76" s="53">
        <f t="shared" ref="I76" si="338">J74</f>
        <v>319.7</v>
      </c>
      <c r="J76" s="52">
        <f t="shared" ref="J76" si="339">E77</f>
        <v>200.5</v>
      </c>
      <c r="K76" s="11">
        <f t="shared" ref="K76" si="340">ROUND(I76,1)+ROUND(J76,1)</f>
        <v>520.20000000000005</v>
      </c>
      <c r="L76" s="53">
        <f t="shared" ref="L76" si="341">E75/2-2649*(U74+V74+W74-U76-V76-W76)/(0.976*E75)</f>
        <v>129.62686560658815</v>
      </c>
      <c r="M76" s="52">
        <f t="shared" ref="M76" si="342">E77/2+2649*(U76+V76+W76-U78-V78-W78)/(0.976*E77)</f>
        <v>112.17596888925229</v>
      </c>
      <c r="N76" s="11">
        <f t="shared" ref="N76" si="343">L76+M76</f>
        <v>241.80283449584044</v>
      </c>
      <c r="O76" s="53">
        <f t="shared" ref="O76" si="344">E75/2-1794*(U74+V74+W74-U76-V76-W76)/(0.976*E75)</f>
        <v>139.38178440853875</v>
      </c>
      <c r="P76" s="52">
        <f t="shared" ref="P76" si="345">E77/2+1794*(U76+V76+W76-U78-V78-W78)/(0.976*E77)</f>
        <v>108.3267037324721</v>
      </c>
      <c r="Q76" s="11">
        <f t="shared" ref="Q76" si="346">O76+P76</f>
        <v>247.70848814101083</v>
      </c>
      <c r="R76" s="27"/>
      <c r="S76" s="46">
        <v>656745.26</v>
      </c>
      <c r="T76" s="46">
        <v>1078901.135</v>
      </c>
      <c r="U76" s="18">
        <v>-6.9359999999999999</v>
      </c>
      <c r="V76" s="9">
        <v>6</v>
      </c>
      <c r="W76" s="49"/>
      <c r="X76" s="30"/>
      <c r="Y76" s="40"/>
      <c r="Z76" s="26"/>
      <c r="AA76" s="10" t="str">
        <f>IF(OR(O76&lt;100,P76&lt;100,Q76&lt;200,O76&gt;319,P76&gt;319,Q76&gt;525),"Check","Ok")</f>
        <v>Ok</v>
      </c>
      <c r="AB76" s="59"/>
      <c r="AC76" s="60"/>
    </row>
    <row r="77" spans="1:29" x14ac:dyDescent="0.15">
      <c r="A77" s="20"/>
      <c r="B77" s="26"/>
      <c r="C77" s="26"/>
      <c r="D77" s="29"/>
      <c r="E77" s="43">
        <f t="shared" si="255"/>
        <v>200.5</v>
      </c>
      <c r="F77" s="28"/>
      <c r="G77" s="15"/>
      <c r="H77" s="16"/>
      <c r="I77" s="17"/>
      <c r="J77" s="15"/>
      <c r="K77" s="16"/>
      <c r="L77" s="17"/>
      <c r="M77" s="15"/>
      <c r="N77" s="16"/>
      <c r="O77" s="17"/>
      <c r="P77" s="15"/>
      <c r="Q77" s="16"/>
      <c r="R77" s="27" t="s">
        <v>174</v>
      </c>
      <c r="S77" s="46"/>
      <c r="T77" s="46"/>
      <c r="U77" s="18"/>
      <c r="V77" s="9"/>
      <c r="W77" s="21"/>
      <c r="X77" s="30"/>
      <c r="Y77" s="40"/>
      <c r="Z77" s="26"/>
      <c r="AA77" s="21"/>
      <c r="AB77" s="59"/>
      <c r="AC77" s="60"/>
    </row>
    <row r="78" spans="1:29" x14ac:dyDescent="0.15">
      <c r="A78" s="14">
        <f t="shared" si="104"/>
        <v>36</v>
      </c>
      <c r="B78" s="26" t="s">
        <v>87</v>
      </c>
      <c r="C78" s="26" t="s">
        <v>89</v>
      </c>
      <c r="D78" s="29"/>
      <c r="E78" s="44"/>
      <c r="F78" s="37"/>
      <c r="G78" s="52">
        <f t="shared" si="266"/>
        <v>12537.300000000001</v>
      </c>
      <c r="H78" s="11">
        <f t="shared" ref="H78" si="347">(ROUND(E77,1)+ROUND(E79,1))/2</f>
        <v>216.45</v>
      </c>
      <c r="I78" s="53">
        <f t="shared" ref="I78" si="348">J76</f>
        <v>200.5</v>
      </c>
      <c r="J78" s="52">
        <f t="shared" ref="J78" si="349">E79</f>
        <v>232.4</v>
      </c>
      <c r="K78" s="11">
        <f t="shared" ref="K78" si="350">ROUND(I78,1)+ROUND(J78,1)</f>
        <v>432.9</v>
      </c>
      <c r="L78" s="53">
        <f t="shared" ref="L78" si="351">E77/2-2649*(U76+V76+W76-U78-V78-W78)/(0.976*E77)</f>
        <v>88.324031110747711</v>
      </c>
      <c r="M78" s="52">
        <f t="shared" ref="M78" si="352">E79/2+2649*(U78+V78+W78-U80-V80-W80)/(0.976*E79)</f>
        <v>99.639545653339354</v>
      </c>
      <c r="N78" s="11">
        <f t="shared" ref="N78" si="353">L78+M78</f>
        <v>187.96357676408707</v>
      </c>
      <c r="O78" s="53">
        <f t="shared" ref="O78" si="354">E77/2-1794*(U76+V76+W76-U78-V78-W78)/(0.976*E77)</f>
        <v>92.173296267527903</v>
      </c>
      <c r="P78" s="52">
        <f t="shared" ref="P78" si="355">E79/2+1794*(U78+V78+W78-U80-V80-W80)/(0.976*E79)</f>
        <v>104.98465266217093</v>
      </c>
      <c r="Q78" s="11">
        <f t="shared" ref="Q78" si="356">O78+P78</f>
        <v>197.15794892969882</v>
      </c>
      <c r="R78" s="54"/>
      <c r="S78" s="46">
        <v>656553.98499999999</v>
      </c>
      <c r="T78" s="46">
        <v>1078840.9480000001</v>
      </c>
      <c r="U78" s="18">
        <v>-7.8170000000000002</v>
      </c>
      <c r="V78" s="9">
        <v>6</v>
      </c>
      <c r="W78" s="49"/>
      <c r="X78" s="30"/>
      <c r="Y78" s="40"/>
      <c r="Z78" s="26"/>
      <c r="AA78" s="10" t="str">
        <f>IF(OR(O78&lt;-600,P78&lt;-600,Q78&lt;-1000,O78&gt;600,P78&gt;600,Q78&gt;1000),"Check","Ok")</f>
        <v>Ok</v>
      </c>
      <c r="AB78" s="59"/>
      <c r="AC78" s="60"/>
    </row>
    <row r="79" spans="1:29" x14ac:dyDescent="0.15">
      <c r="A79" s="20"/>
      <c r="B79" s="26"/>
      <c r="C79" s="26"/>
      <c r="D79" s="29"/>
      <c r="E79" s="43">
        <f t="shared" si="255"/>
        <v>232.4</v>
      </c>
      <c r="F79" s="28"/>
      <c r="G79" s="15"/>
      <c r="H79" s="16"/>
      <c r="I79" s="17"/>
      <c r="J79" s="15"/>
      <c r="K79" s="16"/>
      <c r="L79" s="17"/>
      <c r="M79" s="15"/>
      <c r="N79" s="16"/>
      <c r="O79" s="17"/>
      <c r="P79" s="15"/>
      <c r="Q79" s="16"/>
      <c r="R79" s="27" t="s">
        <v>175</v>
      </c>
      <c r="S79" s="46"/>
      <c r="T79" s="46"/>
      <c r="U79" s="18"/>
      <c r="V79" s="9"/>
      <c r="W79" s="21"/>
      <c r="X79" s="30"/>
      <c r="Y79" s="40"/>
      <c r="Z79" s="26"/>
      <c r="AA79" s="21"/>
      <c r="AB79" s="59"/>
      <c r="AC79" s="60"/>
    </row>
    <row r="80" spans="1:29" x14ac:dyDescent="0.15">
      <c r="A80" s="14">
        <f t="shared" si="104"/>
        <v>37</v>
      </c>
      <c r="B80" s="26" t="s">
        <v>91</v>
      </c>
      <c r="C80" s="26" t="s">
        <v>42</v>
      </c>
      <c r="D80" s="29"/>
      <c r="E80" s="44"/>
      <c r="F80" s="37"/>
      <c r="G80" s="52">
        <f t="shared" si="266"/>
        <v>12769.7</v>
      </c>
      <c r="H80" s="11">
        <f t="shared" ref="H80" si="357">(ROUND(E79,1)+ROUND(E81,1))/2</f>
        <v>241.3</v>
      </c>
      <c r="I80" s="53">
        <f t="shared" ref="I80" si="358">J78</f>
        <v>232.4</v>
      </c>
      <c r="J80" s="52">
        <f t="shared" ref="J80" si="359">E81</f>
        <v>250.2</v>
      </c>
      <c r="K80" s="11">
        <f t="shared" ref="K80" si="360">ROUND(I80,1)+ROUND(J80,1)</f>
        <v>482.6</v>
      </c>
      <c r="L80" s="53">
        <f t="shared" ref="L80" si="361">E79/2-2649*(U78+V78+W78-U80-V80-W80)/(0.976*E79)</f>
        <v>132.76045434666065</v>
      </c>
      <c r="M80" s="52">
        <f t="shared" ref="M80" si="362">E81/2+2649*(U80+V80+W80-U82-V82-W82)/(0.976*E81)</f>
        <v>130.58902681133782</v>
      </c>
      <c r="N80" s="11">
        <f t="shared" ref="N80" si="363">L80+M80</f>
        <v>263.34948115799847</v>
      </c>
      <c r="O80" s="53">
        <f t="shared" ref="O80" si="364">E79/2-1794*(U78+V78+W78-U80-V80-W80)/(0.976*E79)</f>
        <v>127.41534733782908</v>
      </c>
      <c r="P80" s="52">
        <f t="shared" ref="P80" si="365">E81/2+1794*(U80+V80+W80-U82-V82-W82)/(0.976*E81)</f>
        <v>128.81737036600228</v>
      </c>
      <c r="Q80" s="11">
        <f t="shared" ref="Q80" si="366">O80+P80</f>
        <v>256.23271770383133</v>
      </c>
      <c r="R80" s="27"/>
      <c r="S80" s="46">
        <v>656332.33900000004</v>
      </c>
      <c r="T80" s="46">
        <v>1078771.2039999999</v>
      </c>
      <c r="U80" s="18">
        <v>-6.399</v>
      </c>
      <c r="V80" s="9">
        <v>6</v>
      </c>
      <c r="W80" s="49"/>
      <c r="X80" s="30"/>
      <c r="Y80" s="40"/>
      <c r="Z80" s="26"/>
      <c r="AA80" s="10" t="str">
        <f>IF(OR(O80&lt;100,P80&lt;100,Q80&lt;200,O80&gt;319,P80&gt;319,Q80&gt;525),"Check","Ok")</f>
        <v>Ok</v>
      </c>
      <c r="AB80" s="59"/>
      <c r="AC80" s="60"/>
    </row>
    <row r="81" spans="1:29" ht="21" x14ac:dyDescent="0.15">
      <c r="A81" s="20"/>
      <c r="B81" s="26"/>
      <c r="C81" s="26"/>
      <c r="D81" s="29"/>
      <c r="E81" s="43">
        <f t="shared" si="255"/>
        <v>250.2</v>
      </c>
      <c r="F81" s="28"/>
      <c r="G81" s="15"/>
      <c r="H81" s="16"/>
      <c r="I81" s="17"/>
      <c r="J81" s="15"/>
      <c r="K81" s="16"/>
      <c r="L81" s="17"/>
      <c r="M81" s="15"/>
      <c r="N81" s="16"/>
      <c r="O81" s="17"/>
      <c r="P81" s="15"/>
      <c r="Q81" s="16"/>
      <c r="R81" s="27" t="s">
        <v>176</v>
      </c>
      <c r="S81" s="46"/>
      <c r="T81" s="46"/>
      <c r="U81" s="18"/>
      <c r="V81" s="9"/>
      <c r="W81" s="21"/>
      <c r="X81" s="30"/>
      <c r="Y81" s="40"/>
      <c r="Z81" s="26"/>
      <c r="AA81" s="21"/>
      <c r="AB81" s="59"/>
      <c r="AC81" s="60"/>
    </row>
    <row r="82" spans="1:29" x14ac:dyDescent="0.15">
      <c r="A82" s="14">
        <f t="shared" si="104"/>
        <v>38</v>
      </c>
      <c r="B82" s="26" t="s">
        <v>92</v>
      </c>
      <c r="C82" s="26" t="s">
        <v>42</v>
      </c>
      <c r="D82" s="29"/>
      <c r="E82" s="44"/>
      <c r="F82" s="37"/>
      <c r="G82" s="52">
        <f t="shared" si="266"/>
        <v>13019.900000000001</v>
      </c>
      <c r="H82" s="11">
        <f t="shared" ref="H82" si="367">(ROUND(E81,1)+ROUND(E83,1))/2</f>
        <v>262.25</v>
      </c>
      <c r="I82" s="53">
        <f t="shared" ref="I82" si="368">J80</f>
        <v>250.2</v>
      </c>
      <c r="J82" s="52">
        <f t="shared" ref="J82" si="369">E83</f>
        <v>274.3</v>
      </c>
      <c r="K82" s="11">
        <f t="shared" ref="K82" si="370">ROUND(I82,1)+ROUND(J82,1)</f>
        <v>524.5</v>
      </c>
      <c r="L82" s="53">
        <f t="shared" ref="L82" si="371">E81/2-2649*(U80+V80+W80-U82-V82-W82)/(0.976*E81)</f>
        <v>119.61097318866217</v>
      </c>
      <c r="M82" s="52">
        <f t="shared" ref="M82" si="372">E83/2+2649*(U82+V82+W82-U84-V84-W84)/(0.976*E83)</f>
        <v>138.65400721956934</v>
      </c>
      <c r="N82" s="11">
        <f t="shared" ref="N82" si="373">L82+M82</f>
        <v>258.26498040823151</v>
      </c>
      <c r="O82" s="53">
        <f t="shared" ref="O82" si="374">E81/2-1794*(U80+V80+W80-U82-V82-W82)/(0.976*E81)</f>
        <v>121.38262963399771</v>
      </c>
      <c r="P82" s="52">
        <f t="shared" ref="P82" si="375">E83/2+1794*(U82+V82+W82-U84-V84-W84)/(0.976*E83)</f>
        <v>138.16856887576722</v>
      </c>
      <c r="Q82" s="11">
        <f t="shared" ref="Q82" si="376">O82+P82</f>
        <v>259.55119850976496</v>
      </c>
      <c r="R82" s="27"/>
      <c r="S82" s="46">
        <v>656093.723</v>
      </c>
      <c r="T82" s="46">
        <v>1078696.1200000001</v>
      </c>
      <c r="U82" s="18">
        <v>-6.9050000000000002</v>
      </c>
      <c r="V82" s="9">
        <v>6</v>
      </c>
      <c r="W82" s="49"/>
      <c r="X82" s="30"/>
      <c r="Y82" s="40"/>
      <c r="Z82" s="26"/>
      <c r="AA82" s="10" t="str">
        <f>IF(OR(O82&lt;100,P82&lt;100,Q82&lt;200,O82&gt;319,P82&gt;319,Q82&gt;525),"Check","Ok")</f>
        <v>Ok</v>
      </c>
      <c r="AB82" s="59"/>
      <c r="AC82" s="60"/>
    </row>
    <row r="83" spans="1:29" x14ac:dyDescent="0.15">
      <c r="A83" s="20"/>
      <c r="B83" s="26"/>
      <c r="C83" s="26"/>
      <c r="D83" s="29"/>
      <c r="E83" s="43">
        <f t="shared" si="255"/>
        <v>274.3</v>
      </c>
      <c r="F83" s="28"/>
      <c r="G83" s="15"/>
      <c r="H83" s="16"/>
      <c r="I83" s="17"/>
      <c r="J83" s="15"/>
      <c r="K83" s="16"/>
      <c r="L83" s="17"/>
      <c r="M83" s="15"/>
      <c r="N83" s="16"/>
      <c r="O83" s="17"/>
      <c r="P83" s="15"/>
      <c r="Q83" s="16"/>
      <c r="R83" s="27" t="s">
        <v>177</v>
      </c>
      <c r="S83" s="46"/>
      <c r="T83" s="46"/>
      <c r="U83" s="18"/>
      <c r="V83" s="9"/>
      <c r="W83" s="21"/>
      <c r="X83" s="30"/>
      <c r="Y83" s="40"/>
      <c r="Z83" s="26"/>
      <c r="AA83" s="21"/>
      <c r="AB83" s="59"/>
      <c r="AC83" s="60"/>
    </row>
    <row r="84" spans="1:29" x14ac:dyDescent="0.15">
      <c r="A84" s="12">
        <f t="shared" si="104"/>
        <v>39</v>
      </c>
      <c r="B84" s="31" t="s">
        <v>93</v>
      </c>
      <c r="C84" s="31" t="s">
        <v>46</v>
      </c>
      <c r="D84" s="32" t="s">
        <v>112</v>
      </c>
      <c r="E84" s="45"/>
      <c r="F84" s="55">
        <f>SUM(E75:E83)</f>
        <v>1277.0999999999999</v>
      </c>
      <c r="G84" s="56">
        <f t="shared" si="266"/>
        <v>13294.2</v>
      </c>
      <c r="H84" s="19">
        <f t="shared" ref="H84" si="377">(ROUND(E83,1)+ROUND(E85,1))/2</f>
        <v>285.45000000000005</v>
      </c>
      <c r="I84" s="57">
        <f t="shared" ref="I84" si="378">J82</f>
        <v>274.3</v>
      </c>
      <c r="J84" s="56">
        <f t="shared" ref="J84" si="379">E85</f>
        <v>296.60000000000002</v>
      </c>
      <c r="K84" s="19">
        <f t="shared" ref="K84" si="380">ROUND(I84,1)+ROUND(J84,1)</f>
        <v>570.90000000000009</v>
      </c>
      <c r="L84" s="57">
        <f t="shared" ref="L84" si="381">E83/2-2649*(U82+V82+W82-U84-V84-W84)/(0.976*E83)</f>
        <v>135.64599278043067</v>
      </c>
      <c r="M84" s="56">
        <f t="shared" ref="M84" si="382">E85/2+2649*(U84+V84+W84-U86-V86-W86)/(0.976*E85)</f>
        <v>116.6838454672076</v>
      </c>
      <c r="N84" s="19">
        <f t="shared" ref="N84" si="383">L84+M84</f>
        <v>252.32983824763829</v>
      </c>
      <c r="O84" s="57">
        <f t="shared" ref="O84" si="384">E83/2-1794*(U82+V82+W82-U84-V84-W84)/(0.976*E83)</f>
        <v>136.13143112423279</v>
      </c>
      <c r="P84" s="56">
        <f t="shared" ref="P84" si="385">E85/2+1794*(U84+V84+W84-U86-V86-W86)/(0.976*E85)</f>
        <v>126.88838005593448</v>
      </c>
      <c r="Q84" s="19">
        <f t="shared" ref="Q84" si="386">O84+P84</f>
        <v>263.01981118016727</v>
      </c>
      <c r="R84" s="34"/>
      <c r="S84" s="41">
        <v>655832.06099999999</v>
      </c>
      <c r="T84" s="41">
        <v>1078613.7849999999</v>
      </c>
      <c r="U84" s="13">
        <v>-7.0570000000000004</v>
      </c>
      <c r="V84" s="33">
        <v>6</v>
      </c>
      <c r="W84" s="117"/>
      <c r="X84" s="118"/>
      <c r="Y84" s="119"/>
      <c r="Z84" s="31"/>
      <c r="AA84" s="79" t="str">
        <f>IF(OR(O84&lt;-600,P84&lt;-600,Q84&lt;-1000,O84&gt;600,P84&gt;600,Q84&gt;1000),"Check","Ok")</f>
        <v>Ok</v>
      </c>
      <c r="AB84" s="61"/>
      <c r="AC84" s="62"/>
    </row>
    <row r="85" spans="1:29" x14ac:dyDescent="0.15">
      <c r="A85" s="20"/>
      <c r="B85" s="26"/>
      <c r="C85" s="26"/>
      <c r="D85" s="29"/>
      <c r="E85" s="43">
        <f t="shared" si="255"/>
        <v>296.60000000000002</v>
      </c>
      <c r="F85" s="28"/>
      <c r="G85" s="15"/>
      <c r="H85" s="16"/>
      <c r="I85" s="17"/>
      <c r="J85" s="15"/>
      <c r="K85" s="16"/>
      <c r="L85" s="17"/>
      <c r="M85" s="15"/>
      <c r="N85" s="16"/>
      <c r="O85" s="17"/>
      <c r="P85" s="15"/>
      <c r="Q85" s="16"/>
      <c r="R85" s="27" t="s">
        <v>164</v>
      </c>
      <c r="S85" s="46"/>
      <c r="T85" s="46"/>
      <c r="U85" s="18"/>
      <c r="V85" s="9"/>
      <c r="W85" s="21"/>
      <c r="X85" s="30"/>
      <c r="Y85" s="40"/>
      <c r="Z85" s="26"/>
      <c r="AA85" s="21"/>
      <c r="AB85" s="59"/>
      <c r="AC85" s="60"/>
    </row>
    <row r="86" spans="1:29" x14ac:dyDescent="0.15">
      <c r="A86" s="14">
        <f t="shared" si="104"/>
        <v>40</v>
      </c>
      <c r="B86" s="26" t="s">
        <v>94</v>
      </c>
      <c r="C86" s="26" t="s">
        <v>90</v>
      </c>
      <c r="D86" s="29"/>
      <c r="E86" s="44"/>
      <c r="F86" s="37"/>
      <c r="G86" s="52">
        <f t="shared" si="266"/>
        <v>13590.800000000001</v>
      </c>
      <c r="H86" s="11">
        <f t="shared" ref="H86" si="387">(ROUND(E85,1)+ROUND(E87,1))/2</f>
        <v>307.39999999999998</v>
      </c>
      <c r="I86" s="53">
        <f t="shared" ref="I86" si="388">J84</f>
        <v>296.60000000000002</v>
      </c>
      <c r="J86" s="52">
        <f t="shared" ref="J86" si="389">E87</f>
        <v>318.2</v>
      </c>
      <c r="K86" s="11">
        <f t="shared" ref="K86" si="390">ROUND(I86,1)+ROUND(J86,1)</f>
        <v>614.79999999999995</v>
      </c>
      <c r="L86" s="53">
        <f t="shared" ref="L86" si="391">E85/2-2649*(U84+V84+W84-U86-V86-W86)/(0.976*E85)</f>
        <v>179.91615453279243</v>
      </c>
      <c r="M86" s="52">
        <f t="shared" ref="M86" si="392">E87/2+2649*(U86+V86+W86-U88-V88-W88)/(0.976*E87)</f>
        <v>184.41604517212599</v>
      </c>
      <c r="N86" s="11">
        <f t="shared" ref="N86" si="393">L86+M86</f>
        <v>364.33219970491842</v>
      </c>
      <c r="O86" s="53">
        <f t="shared" ref="O86" si="394">E85/2-1794*(U84+V84+W84-U86-V86-W86)/(0.976*E85)</f>
        <v>169.71161994406555</v>
      </c>
      <c r="P86" s="52">
        <f t="shared" ref="P86" si="395">E87/2+1794*(U86+V86+W86-U88-V88-W88)/(0.976*E87)</f>
        <v>176.24495471453153</v>
      </c>
      <c r="Q86" s="11">
        <f t="shared" ref="Q86" si="396">O86+P86</f>
        <v>345.95657465859711</v>
      </c>
      <c r="R86" s="27"/>
      <c r="S86" s="46">
        <v>655603.57400000002</v>
      </c>
      <c r="T86" s="46">
        <v>1078802.952</v>
      </c>
      <c r="U86" s="18">
        <v>-6.6020000000000003</v>
      </c>
      <c r="V86" s="9">
        <v>9</v>
      </c>
      <c r="W86" s="49"/>
      <c r="X86" s="30"/>
      <c r="Y86" s="40"/>
      <c r="Z86" s="26"/>
      <c r="AA86" s="10" t="str">
        <f>IF(OR(O86&lt;100,P86&lt;100,Q86&lt;200,O86&gt;319,P86&gt;319,Q86&gt;525),"Check","Ok")</f>
        <v>Ok</v>
      </c>
      <c r="AB86" s="59"/>
      <c r="AC86" s="60"/>
    </row>
    <row r="87" spans="1:29" ht="21" x14ac:dyDescent="0.15">
      <c r="A87" s="20"/>
      <c r="B87" s="26"/>
      <c r="C87" s="26"/>
      <c r="D87" s="29"/>
      <c r="E87" s="43">
        <f t="shared" si="255"/>
        <v>318.2</v>
      </c>
      <c r="F87" s="28"/>
      <c r="G87" s="15"/>
      <c r="H87" s="16"/>
      <c r="I87" s="17"/>
      <c r="J87" s="15"/>
      <c r="K87" s="16"/>
      <c r="L87" s="17"/>
      <c r="M87" s="15"/>
      <c r="N87" s="16"/>
      <c r="O87" s="17"/>
      <c r="P87" s="15"/>
      <c r="Q87" s="16"/>
      <c r="R87" s="27" t="s">
        <v>178</v>
      </c>
      <c r="S87" s="46"/>
      <c r="T87" s="46"/>
      <c r="U87" s="18"/>
      <c r="V87" s="9"/>
      <c r="W87" s="21"/>
      <c r="X87" s="30"/>
      <c r="Y87" s="40"/>
      <c r="Z87" s="26"/>
      <c r="AA87" s="21"/>
      <c r="AB87" s="59"/>
      <c r="AC87" s="60"/>
    </row>
    <row r="88" spans="1:29" x14ac:dyDescent="0.15">
      <c r="A88" s="12">
        <f t="shared" si="104"/>
        <v>41</v>
      </c>
      <c r="B88" s="31" t="s">
        <v>95</v>
      </c>
      <c r="C88" s="31" t="s">
        <v>89</v>
      </c>
      <c r="D88" s="32" t="s">
        <v>113</v>
      </c>
      <c r="E88" s="45"/>
      <c r="F88" s="55">
        <f>SUM(E85:E87)</f>
        <v>614.79999999999995</v>
      </c>
      <c r="G88" s="56">
        <f t="shared" si="266"/>
        <v>13909.000000000002</v>
      </c>
      <c r="H88" s="19">
        <f t="shared" ref="H88" si="397">(ROUND(E87,1)+ROUND(E89,1))/2</f>
        <v>288.54999999999995</v>
      </c>
      <c r="I88" s="57">
        <f t="shared" ref="I88" si="398">J86</f>
        <v>318.2</v>
      </c>
      <c r="J88" s="56">
        <f t="shared" ref="J88" si="399">E89</f>
        <v>258.89999999999998</v>
      </c>
      <c r="K88" s="19">
        <f t="shared" ref="K88" si="400">ROUND(I88,1)+ROUND(J88,1)</f>
        <v>577.09999999999991</v>
      </c>
      <c r="L88" s="57">
        <f t="shared" ref="L88" si="401">E87/2-2649*(U86+V86+W86-U88-V88-W88)/(0.976*E87)</f>
        <v>133.783954827874</v>
      </c>
      <c r="M88" s="56">
        <f t="shared" ref="M88" si="402">E89/2+2649*(U88+V88+W88-U90-V90-W90)/(0.976*E89)</f>
        <v>132.2909878806299</v>
      </c>
      <c r="N88" s="19">
        <f t="shared" ref="N88" si="403">L88+M88</f>
        <v>266.0749427085039</v>
      </c>
      <c r="O88" s="57">
        <f t="shared" ref="O88" si="404">E87/2-1794*(U86+V86+W86-U88-V88-W88)/(0.976*E87)</f>
        <v>141.95504528546846</v>
      </c>
      <c r="P88" s="56">
        <f t="shared" ref="P88" si="405">E89/2+1794*(U88+V88+W88-U90-V90-W90)/(0.976*E89)</f>
        <v>131.37402123739147</v>
      </c>
      <c r="Q88" s="19">
        <f t="shared" ref="Q88" si="406">O88+P88</f>
        <v>273.32906652285993</v>
      </c>
      <c r="R88" s="34"/>
      <c r="S88" s="41">
        <v>655358.46900000004</v>
      </c>
      <c r="T88" s="41">
        <v>1079005.8770000001</v>
      </c>
      <c r="U88" s="13">
        <v>-6.57</v>
      </c>
      <c r="V88" s="33">
        <v>6</v>
      </c>
      <c r="W88" s="117"/>
      <c r="X88" s="118"/>
      <c r="Y88" s="119"/>
      <c r="Z88" s="31"/>
      <c r="AA88" s="42" t="str">
        <f>IF(OR(O88&lt;-600,P88&lt;-600,Q88&lt;-1000,O88&gt;600,P88&gt;600,Q88&gt;1000),"Check","Ok")</f>
        <v>Ok</v>
      </c>
      <c r="AB88" s="61"/>
      <c r="AC88" s="62"/>
    </row>
    <row r="89" spans="1:29" x14ac:dyDescent="0.15">
      <c r="A89" s="20"/>
      <c r="B89" s="26"/>
      <c r="C89" s="26"/>
      <c r="D89" s="29"/>
      <c r="E89" s="43">
        <f t="shared" si="255"/>
        <v>258.89999999999998</v>
      </c>
      <c r="F89" s="28"/>
      <c r="G89" s="15"/>
      <c r="H89" s="16"/>
      <c r="I89" s="17"/>
      <c r="J89" s="15"/>
      <c r="K89" s="16"/>
      <c r="L89" s="17"/>
      <c r="M89" s="15"/>
      <c r="N89" s="16"/>
      <c r="O89" s="17"/>
      <c r="P89" s="15"/>
      <c r="Q89" s="16"/>
      <c r="R89" s="27" t="s">
        <v>179</v>
      </c>
      <c r="S89" s="46"/>
      <c r="T89" s="46"/>
      <c r="U89" s="18"/>
      <c r="V89" s="9"/>
      <c r="W89" s="21"/>
      <c r="X89" s="30"/>
      <c r="Y89" s="40"/>
      <c r="Z89" s="26"/>
      <c r="AA89" s="21"/>
      <c r="AB89" s="59"/>
      <c r="AC89" s="60"/>
    </row>
    <row r="90" spans="1:29" x14ac:dyDescent="0.15">
      <c r="A90" s="12">
        <f t="shared" si="104"/>
        <v>42</v>
      </c>
      <c r="B90" s="31" t="s">
        <v>96</v>
      </c>
      <c r="C90" s="31" t="s">
        <v>98</v>
      </c>
      <c r="D90" s="32" t="s">
        <v>114</v>
      </c>
      <c r="E90" s="45"/>
      <c r="F90" s="55">
        <f>SUM(E89)</f>
        <v>258.89999999999998</v>
      </c>
      <c r="G90" s="56">
        <f t="shared" si="266"/>
        <v>14167.900000000001</v>
      </c>
      <c r="H90" s="19">
        <f t="shared" ref="H90" si="407">(ROUND(E89,1)+ROUND(E91,1))/2</f>
        <v>241.75</v>
      </c>
      <c r="I90" s="57">
        <f t="shared" ref="I90" si="408">J88</f>
        <v>258.89999999999998</v>
      </c>
      <c r="J90" s="56">
        <f t="shared" ref="J90" si="409">E91</f>
        <v>224.6</v>
      </c>
      <c r="K90" s="19">
        <f t="shared" ref="K90" si="410">ROUND(I90,1)+ROUND(J90,1)</f>
        <v>483.5</v>
      </c>
      <c r="L90" s="57">
        <f t="shared" ref="L90" si="411">E89/2-2649*(U88+V88+W88-U90-V90-W90)/(0.976*E89)</f>
        <v>126.60901211937009</v>
      </c>
      <c r="M90" s="56">
        <f t="shared" ref="M90" si="412">E91/2+2649*(U90+V90+W90-U92-V92-W92)/(0.976*E91)</f>
        <v>109.61727990015035</v>
      </c>
      <c r="N90" s="19">
        <f t="shared" ref="N90" si="413">L90+M90</f>
        <v>236.22629201952043</v>
      </c>
      <c r="O90" s="57">
        <f t="shared" ref="O90" si="414">E89/2-1794*(U88+V88+W88-U90-V90-W90)/(0.976*E89)</f>
        <v>127.5259787626085</v>
      </c>
      <c r="P90" s="56">
        <f t="shared" ref="P90" si="415">E91/2+1794*(U90+V90+W90-U92-V92-W92)/(0.976*E91)</f>
        <v>110.4831635110871</v>
      </c>
      <c r="Q90" s="19">
        <f t="shared" ref="Q90" si="416">O90+P90</f>
        <v>238.0091422736956</v>
      </c>
      <c r="R90" s="34"/>
      <c r="S90" s="41">
        <v>655153.35800000001</v>
      </c>
      <c r="T90" s="41">
        <v>1079163.8559999999</v>
      </c>
      <c r="U90" s="13">
        <v>-6.8410000000000002</v>
      </c>
      <c r="V90" s="33">
        <v>6</v>
      </c>
      <c r="W90" s="117"/>
      <c r="X90" s="118"/>
      <c r="Y90" s="119"/>
      <c r="Z90" s="31"/>
      <c r="AA90" s="42" t="str">
        <f>IF(OR(O90&lt;-600,P90&lt;-600,Q90&lt;-1000,O90&gt;600,P90&gt;600,Q90&gt;1000),"Check","Ok")</f>
        <v>Ok</v>
      </c>
      <c r="AB90" s="61"/>
      <c r="AC90" s="62"/>
    </row>
    <row r="91" spans="1:29" ht="21" x14ac:dyDescent="0.15">
      <c r="A91" s="20"/>
      <c r="B91" s="26"/>
      <c r="C91" s="26"/>
      <c r="D91" s="29"/>
      <c r="E91" s="43">
        <f t="shared" si="255"/>
        <v>224.6</v>
      </c>
      <c r="F91" s="28"/>
      <c r="G91" s="15"/>
      <c r="H91" s="16"/>
      <c r="I91" s="17"/>
      <c r="J91" s="15"/>
      <c r="K91" s="16"/>
      <c r="L91" s="17"/>
      <c r="M91" s="15"/>
      <c r="N91" s="16"/>
      <c r="O91" s="17"/>
      <c r="P91" s="15"/>
      <c r="Q91" s="16"/>
      <c r="R91" s="27" t="s">
        <v>180</v>
      </c>
      <c r="S91" s="46"/>
      <c r="T91" s="46"/>
      <c r="U91" s="18"/>
      <c r="V91" s="9"/>
      <c r="W91" s="21"/>
      <c r="X91" s="30"/>
      <c r="Y91" s="40"/>
      <c r="Z91" s="26"/>
      <c r="AA91" s="21"/>
      <c r="AB91" s="59"/>
      <c r="AC91" s="60"/>
    </row>
    <row r="92" spans="1:29" x14ac:dyDescent="0.15">
      <c r="A92" s="12">
        <f t="shared" ref="A92:A94" si="417">A90+1</f>
        <v>43</v>
      </c>
      <c r="B92" s="31" t="s">
        <v>97</v>
      </c>
      <c r="C92" s="31" t="s">
        <v>46</v>
      </c>
      <c r="D92" s="32" t="s">
        <v>115</v>
      </c>
      <c r="E92" s="45"/>
      <c r="F92" s="55">
        <f>SUM(E91)</f>
        <v>224.6</v>
      </c>
      <c r="G92" s="56">
        <f t="shared" si="266"/>
        <v>14392.500000000002</v>
      </c>
      <c r="H92" s="19">
        <f t="shared" ref="H92" si="418">(ROUND(E91,1)+ROUND(E93,1))/2</f>
        <v>161.6</v>
      </c>
      <c r="I92" s="57">
        <f t="shared" ref="I92" si="419">J90</f>
        <v>224.6</v>
      </c>
      <c r="J92" s="56">
        <f t="shared" ref="J92" si="420">E93</f>
        <v>98.6</v>
      </c>
      <c r="K92" s="19">
        <f t="shared" ref="K92" si="421">ROUND(I92,1)+ROUND(J92,1)</f>
        <v>323.2</v>
      </c>
      <c r="L92" s="57">
        <f t="shared" ref="L92" si="422">E91/2-2649*(U90+V90+W90-U92-V92-W92)/(0.976*E91)</f>
        <v>114.98272009984964</v>
      </c>
      <c r="M92" s="56">
        <f t="shared" ref="M92" si="423">E93/2+2649*(U92+V92+W92-U94-V94-W94)/(0.976*E93)</f>
        <v>19.075608519269775</v>
      </c>
      <c r="N92" s="19">
        <f t="shared" ref="N92" si="424">L92+M92</f>
        <v>134.05832861911941</v>
      </c>
      <c r="O92" s="57">
        <f t="shared" ref="O92" si="425">E91/2-1794*(U90+V90+W90-U92-V92-W92)/(0.976*E91)</f>
        <v>114.1168364889129</v>
      </c>
      <c r="P92" s="56">
        <f t="shared" ref="P92" si="426">E93/2+1794*(U92+V92+W92-U94-V94-W94)/(0.976*E93)</f>
        <v>28.830933062880323</v>
      </c>
      <c r="Q92" s="19">
        <f t="shared" ref="Q92" si="427">O92+P92</f>
        <v>142.94776955179321</v>
      </c>
      <c r="R92" s="34"/>
      <c r="S92" s="41">
        <v>654957.54500000004</v>
      </c>
      <c r="T92" s="41">
        <v>1079273.919</v>
      </c>
      <c r="U92" s="13">
        <v>-6.6189999999999998</v>
      </c>
      <c r="V92" s="33">
        <v>6</v>
      </c>
      <c r="W92" s="117"/>
      <c r="X92" s="118"/>
      <c r="Y92" s="119"/>
      <c r="Z92" s="31"/>
      <c r="AA92" s="79" t="str">
        <f>IF(OR(O92&lt;-600,P92&lt;-600,Q92&lt;-1000,O92&gt;600,P92&gt;600,Q92&gt;1000),"Check","Ok")</f>
        <v>Ok</v>
      </c>
      <c r="AB92" s="61"/>
      <c r="AC92" s="62"/>
    </row>
    <row r="93" spans="1:29" x14ac:dyDescent="0.15">
      <c r="A93" s="20"/>
      <c r="B93" s="26"/>
      <c r="C93" s="26"/>
      <c r="D93" s="29"/>
      <c r="E93" s="43">
        <f t="shared" si="255"/>
        <v>98.6</v>
      </c>
      <c r="F93" s="28"/>
      <c r="G93" s="15"/>
      <c r="H93" s="16"/>
      <c r="I93" s="17"/>
      <c r="J93" s="15"/>
      <c r="K93" s="16"/>
      <c r="L93" s="17"/>
      <c r="M93" s="15"/>
      <c r="N93" s="16"/>
      <c r="O93" s="17"/>
      <c r="P93" s="15"/>
      <c r="Q93" s="16"/>
      <c r="R93" s="27" t="s">
        <v>181</v>
      </c>
      <c r="S93" s="46"/>
      <c r="T93" s="46"/>
      <c r="U93" s="18"/>
      <c r="V93" s="9"/>
      <c r="W93" s="21"/>
      <c r="X93" s="30"/>
      <c r="Y93" s="40"/>
      <c r="Z93" s="26"/>
      <c r="AA93" s="21"/>
      <c r="AB93" s="59"/>
      <c r="AC93" s="60"/>
    </row>
    <row r="94" spans="1:29" x14ac:dyDescent="0.15">
      <c r="A94" s="12">
        <f t="shared" si="417"/>
        <v>44</v>
      </c>
      <c r="B94" s="31" t="s">
        <v>100</v>
      </c>
      <c r="C94" s="31" t="s">
        <v>46</v>
      </c>
      <c r="D94" s="32" t="s">
        <v>146</v>
      </c>
      <c r="E94" s="45"/>
      <c r="F94" s="55">
        <f>SUM(E93)</f>
        <v>98.6</v>
      </c>
      <c r="G94" s="56">
        <f t="shared" si="266"/>
        <v>14491.100000000002</v>
      </c>
      <c r="H94" s="19">
        <f t="shared" ref="H94" si="428">(ROUND(E93,1)+ROUND(E95,1))/2</f>
        <v>95.949999999999989</v>
      </c>
      <c r="I94" s="57">
        <f t="shared" ref="I94" si="429">J92</f>
        <v>98.6</v>
      </c>
      <c r="J94" s="56">
        <f t="shared" ref="J94" si="430">E95</f>
        <v>93.3</v>
      </c>
      <c r="K94" s="19">
        <f t="shared" ref="K94" si="431">ROUND(I94,1)+ROUND(J94,1)</f>
        <v>191.89999999999998</v>
      </c>
      <c r="L94" s="57">
        <f t="shared" ref="L94" si="432">E93/2-2649*(U92+V92+W92-U94-V94-W94)/(0.976*E93)</f>
        <v>79.524391480730216</v>
      </c>
      <c r="M94" s="56">
        <f>E95/2+2649*(U94+V94+W94-U96-V96-W96)/(0.976*E95)</f>
        <v>-133.85626614306048</v>
      </c>
      <c r="N94" s="19">
        <f t="shared" ref="N94" si="433">L94+M94</f>
        <v>-54.331874662330264</v>
      </c>
      <c r="O94" s="57">
        <f t="shared" ref="O94" si="434">E93/2-1794*(U92+V92+W92-U94-V94-W94)/(0.976*E93)</f>
        <v>69.769066937119675</v>
      </c>
      <c r="P94" s="56">
        <f>E95/2+1794*(U94+V94+W94-U96-V96-W96)/(0.976*E95)</f>
        <v>-75.595466765062469</v>
      </c>
      <c r="Q94" s="19">
        <f t="shared" ref="Q94" si="435">O94+P94</f>
        <v>-5.8263998279427938</v>
      </c>
      <c r="R94" s="34"/>
      <c r="S94" s="41">
        <v>654867.71299999999</v>
      </c>
      <c r="T94" s="41">
        <v>1079314.662</v>
      </c>
      <c r="U94" s="13">
        <v>-5.5209999999999999</v>
      </c>
      <c r="V94" s="33">
        <v>6</v>
      </c>
      <c r="W94" s="117"/>
      <c r="X94" s="118"/>
      <c r="Y94" s="119"/>
      <c r="Z94" s="31"/>
      <c r="AA94" s="79" t="str">
        <f>IF(OR(O94&lt;-600,P94&lt;-600,Q94&lt;-1000,O94&gt;600,P94&gt;600,Q94&gt;1000),"Check","Ok")</f>
        <v>Ok</v>
      </c>
      <c r="AB94" s="61"/>
      <c r="AC94" s="62"/>
    </row>
    <row r="95" spans="1:29" ht="21" x14ac:dyDescent="0.15">
      <c r="A95" s="20"/>
      <c r="B95" s="26"/>
      <c r="C95" s="26"/>
      <c r="D95" s="29"/>
      <c r="E95" s="43">
        <f t="shared" si="255"/>
        <v>93.3</v>
      </c>
      <c r="F95" s="28"/>
      <c r="G95" s="15"/>
      <c r="H95" s="16"/>
      <c r="I95" s="17"/>
      <c r="J95" s="15"/>
      <c r="K95" s="16"/>
      <c r="L95" s="17"/>
      <c r="M95" s="15"/>
      <c r="N95" s="16"/>
      <c r="O95" s="17"/>
      <c r="P95" s="15"/>
      <c r="Q95" s="16"/>
      <c r="R95" s="27" t="s">
        <v>182</v>
      </c>
      <c r="S95" s="46"/>
      <c r="T95" s="46"/>
      <c r="U95" s="18"/>
      <c r="V95" s="9"/>
      <c r="W95" s="21"/>
      <c r="X95" s="30"/>
      <c r="Y95" s="40"/>
      <c r="Z95" s="26"/>
      <c r="AA95" s="21"/>
      <c r="AB95" s="59"/>
      <c r="AC95" s="60"/>
    </row>
    <row r="96" spans="1:29" x14ac:dyDescent="0.15">
      <c r="A96" s="12">
        <f>A94+1</f>
        <v>45</v>
      </c>
      <c r="B96" s="31" t="s">
        <v>116</v>
      </c>
      <c r="C96" s="31" t="s">
        <v>38</v>
      </c>
      <c r="D96" s="32" t="s">
        <v>117</v>
      </c>
      <c r="E96" s="45"/>
      <c r="F96" s="55">
        <f>SUM(E95)</f>
        <v>93.3</v>
      </c>
      <c r="G96" s="56">
        <f t="shared" ref="G96" si="436">G94+E95</f>
        <v>14584.400000000001</v>
      </c>
      <c r="H96" s="19">
        <f t="shared" ref="H96" si="437">(ROUND(E95,1)+ROUND(E97,1))/2</f>
        <v>147.65</v>
      </c>
      <c r="I96" s="57">
        <f t="shared" ref="I96" si="438">J94</f>
        <v>93.3</v>
      </c>
      <c r="J96" s="56">
        <f t="shared" ref="J96" si="439">E97</f>
        <v>202</v>
      </c>
      <c r="K96" s="19">
        <f t="shared" ref="K96" si="440">ROUND(I96,1)+ROUND(J96,1)</f>
        <v>295.3</v>
      </c>
      <c r="L96" s="57">
        <f>E95/2-2649*(U94+V94+W94-U96-V96-W96)/(0.976*E95)</f>
        <v>227.15626614306049</v>
      </c>
      <c r="M96" s="56">
        <f>E97/2+2649*(U96+V96+W96-U98-V98-W98)/(0.976*E97)</f>
        <v>61.322507506898233</v>
      </c>
      <c r="N96" s="19">
        <f t="shared" ref="N96" si="441">L96+M96</f>
        <v>288.47877364995873</v>
      </c>
      <c r="O96" s="57">
        <f>E95/2-1794*(U94+V94+W94-U96-V96-W96)/(0.976*E95)</f>
        <v>168.89546676506248</v>
      </c>
      <c r="P96" s="56">
        <f>E97/2+1794*(U96+V96+W96-U98-V98-W98)/(0.976*E97)</f>
        <v>74.12894619379972</v>
      </c>
      <c r="Q96" s="19">
        <f t="shared" ref="Q96" si="442">O96+P96</f>
        <v>243.0244129588622</v>
      </c>
      <c r="R96" s="34"/>
      <c r="S96" s="41">
        <v>654861.21400000004</v>
      </c>
      <c r="T96" s="41">
        <v>1079407.7849999999</v>
      </c>
      <c r="U96" s="13">
        <v>6.6840000000000002</v>
      </c>
      <c r="V96" s="33">
        <v>0</v>
      </c>
      <c r="W96" s="117"/>
      <c r="X96" s="118"/>
      <c r="Y96" s="119"/>
      <c r="Z96" s="31"/>
      <c r="AA96" s="79" t="str">
        <f>IF(OR(O96&lt;-600,P96&lt;-600,Q96&lt;-1000,O96&gt;600,P96&gt;600,Q96&gt;1000),"Check","Ok")</f>
        <v>Ok</v>
      </c>
      <c r="AB96" s="61"/>
      <c r="AC96" s="62"/>
    </row>
    <row r="97" spans="1:29" ht="21" x14ac:dyDescent="0.15">
      <c r="A97" s="20"/>
      <c r="B97" s="26"/>
      <c r="C97" s="26"/>
      <c r="D97" s="29"/>
      <c r="E97" s="43">
        <f t="shared" si="255"/>
        <v>202</v>
      </c>
      <c r="F97" s="28"/>
      <c r="G97" s="15"/>
      <c r="H97" s="16"/>
      <c r="I97" s="17"/>
      <c r="J97" s="15"/>
      <c r="K97" s="16"/>
      <c r="L97" s="17"/>
      <c r="M97" s="15"/>
      <c r="N97" s="16"/>
      <c r="O97" s="17"/>
      <c r="P97" s="15"/>
      <c r="Q97" s="16"/>
      <c r="R97" s="27" t="s">
        <v>183</v>
      </c>
      <c r="S97" s="46"/>
      <c r="T97" s="46"/>
      <c r="U97" s="18"/>
      <c r="V97" s="9"/>
      <c r="W97" s="21"/>
      <c r="X97" s="30"/>
      <c r="Y97" s="40"/>
      <c r="Z97" s="26"/>
      <c r="AA97" s="21"/>
      <c r="AB97" s="59"/>
      <c r="AC97" s="60"/>
    </row>
    <row r="98" spans="1:29" x14ac:dyDescent="0.15">
      <c r="A98" s="12">
        <f t="shared" ref="A98" si="443">A96+1</f>
        <v>46</v>
      </c>
      <c r="B98" s="31" t="s">
        <v>118</v>
      </c>
      <c r="C98" s="31" t="s">
        <v>78</v>
      </c>
      <c r="D98" s="32" t="s">
        <v>119</v>
      </c>
      <c r="E98" s="45"/>
      <c r="F98" s="55">
        <f>SUM(E97)</f>
        <v>202</v>
      </c>
      <c r="G98" s="56">
        <f t="shared" ref="G98" si="444">G96+E97</f>
        <v>14786.400000000001</v>
      </c>
      <c r="H98" s="19">
        <f t="shared" ref="H98" si="445">(ROUND(E97,1)+ROUND(E99,1))/2</f>
        <v>255.45</v>
      </c>
      <c r="I98" s="57">
        <f t="shared" ref="I98" si="446">J96</f>
        <v>202</v>
      </c>
      <c r="J98" s="56">
        <f t="shared" ref="J98" si="447">E99</f>
        <v>308.89999999999998</v>
      </c>
      <c r="K98" s="19">
        <f t="shared" ref="K98" si="448">ROUND(I98,1)+ROUND(J98,1)</f>
        <v>510.9</v>
      </c>
      <c r="L98" s="57">
        <f t="shared" ref="L98" si="449">E97/2-2649*(U96+V96+W96-U98-V98-W98)/(0.976*E97)</f>
        <v>140.67749249310177</v>
      </c>
      <c r="M98" s="56">
        <f t="shared" ref="M98" si="450">E99/2+2649*(U98+V98+W98-U100-V100-W100)/(0.976*E99)</f>
        <v>140.69918072589675</v>
      </c>
      <c r="N98" s="19">
        <f t="shared" ref="N98" si="451">L98+M98</f>
        <v>281.37667321899852</v>
      </c>
      <c r="O98" s="57">
        <f t="shared" ref="O98" si="452">E97/2-1794*(U96+V96+W96-U98-V98-W98)/(0.976*E97)</f>
        <v>127.87105380620028</v>
      </c>
      <c r="P98" s="56">
        <f t="shared" ref="P98" si="453">E99/2+1794*(U98+V98+W98-U100-V100-W100)/(0.976*E99)</f>
        <v>145.13744062750425</v>
      </c>
      <c r="Q98" s="19">
        <f t="shared" ref="Q98" si="454">O98+P98</f>
        <v>273.00849443370453</v>
      </c>
      <c r="R98" s="34"/>
      <c r="S98" s="41">
        <v>654711.875</v>
      </c>
      <c r="T98" s="41">
        <v>1079543.8060000001</v>
      </c>
      <c r="U98" s="13">
        <v>6.6369999999999996</v>
      </c>
      <c r="V98" s="33">
        <v>3</v>
      </c>
      <c r="W98" s="117"/>
      <c r="X98" s="118"/>
      <c r="Y98" s="119"/>
      <c r="Z98" s="31"/>
      <c r="AA98" s="79" t="str">
        <f>IF(OR(O98&lt;-600,P98&lt;-600,Q98&lt;-1000,O98&gt;600,P98&gt;600,Q98&gt;1000),"Check","Ok")</f>
        <v>Ok</v>
      </c>
      <c r="AB98" s="61"/>
      <c r="AC98" s="62"/>
    </row>
    <row r="99" spans="1:29" ht="21" x14ac:dyDescent="0.15">
      <c r="A99" s="20"/>
      <c r="B99" s="26"/>
      <c r="C99" s="26"/>
      <c r="D99" s="29"/>
      <c r="E99" s="43">
        <f t="shared" ref="E99:E125" si="455">ROUND(SQRT((S98-S100)^2+(T98-T100)^2),1)</f>
        <v>308.89999999999998</v>
      </c>
      <c r="F99" s="28"/>
      <c r="G99" s="15"/>
      <c r="H99" s="16"/>
      <c r="I99" s="17"/>
      <c r="J99" s="15"/>
      <c r="K99" s="16"/>
      <c r="L99" s="17"/>
      <c r="M99" s="15"/>
      <c r="N99" s="16"/>
      <c r="O99" s="17"/>
      <c r="P99" s="15"/>
      <c r="Q99" s="16"/>
      <c r="R99" s="27" t="s">
        <v>184</v>
      </c>
      <c r="S99" s="46"/>
      <c r="T99" s="46"/>
      <c r="U99" s="18"/>
      <c r="V99" s="9"/>
      <c r="W99" s="21"/>
      <c r="X99" s="30"/>
      <c r="Y99" s="40"/>
      <c r="Z99" s="26"/>
      <c r="AA99" s="21"/>
      <c r="AB99" s="59"/>
      <c r="AC99" s="60"/>
    </row>
    <row r="100" spans="1:29" x14ac:dyDescent="0.15">
      <c r="A100" s="14">
        <f t="shared" ref="A100:A126" si="456">A98+1</f>
        <v>47</v>
      </c>
      <c r="B100" s="78" t="s">
        <v>120</v>
      </c>
      <c r="C100" s="26" t="s">
        <v>89</v>
      </c>
      <c r="D100" s="29"/>
      <c r="E100" s="44"/>
      <c r="F100" s="37"/>
      <c r="G100" s="52">
        <f t="shared" ref="G100:G126" si="457">G98+E99</f>
        <v>15095.300000000001</v>
      </c>
      <c r="H100" s="11">
        <f t="shared" ref="H100" si="458">(ROUND(E99,1)+ROUND(E101,1))/2</f>
        <v>336.45</v>
      </c>
      <c r="I100" s="53">
        <f t="shared" ref="I100" si="459">J98</f>
        <v>308.89999999999998</v>
      </c>
      <c r="J100" s="52">
        <f t="shared" ref="J100" si="460">E101</f>
        <v>364</v>
      </c>
      <c r="K100" s="11">
        <f t="shared" ref="K100" si="461">ROUND(I100,1)+ROUND(J100,1)</f>
        <v>672.9</v>
      </c>
      <c r="L100" s="53">
        <f t="shared" ref="L100" si="462">E99/2-2649*(U98+V98+W98-U100-V100-W100)/(0.976*E99)</f>
        <v>168.20081927410322</v>
      </c>
      <c r="M100" s="52">
        <f t="shared" ref="M100" si="463">E101/2+2649*(U100+V100+W100-U102-V102-W102)/(0.976*E101)</f>
        <v>178.25687376148443</v>
      </c>
      <c r="N100" s="11">
        <f t="shared" ref="N100" si="464">L100+M100</f>
        <v>346.45769303558768</v>
      </c>
      <c r="O100" s="53">
        <f t="shared" ref="O100" si="465">E99/2-1794*(U98+V98+W98-U100-V100-W100)/(0.976*E99)</f>
        <v>163.76255937249573</v>
      </c>
      <c r="P100" s="52">
        <f t="shared" ref="P100" si="466">E101/2+1794*(U100+V100+W100-U102-V102-W102)/(0.976*E101)</f>
        <v>179.46501756440281</v>
      </c>
      <c r="Q100" s="11">
        <f t="shared" ref="Q100" si="467">O100+P100</f>
        <v>343.22757693689857</v>
      </c>
      <c r="R100" s="27"/>
      <c r="S100" s="46">
        <v>654473.76800000004</v>
      </c>
      <c r="T100" s="46">
        <v>1079740.591</v>
      </c>
      <c r="U100" s="18">
        <v>5.202</v>
      </c>
      <c r="V100" s="9">
        <v>6</v>
      </c>
      <c r="W100" s="49"/>
      <c r="X100" s="30"/>
      <c r="Y100" s="40"/>
      <c r="Z100" s="26"/>
      <c r="AA100" s="10" t="str">
        <f>IF(OR(O100&lt;-600,P100&lt;-600,Q100&lt;-1000,O100&gt;600,P100&gt;600,Q100&gt;1000),"Check","Ok")</f>
        <v>Ok</v>
      </c>
      <c r="AB100" s="59"/>
      <c r="AC100" s="60"/>
    </row>
    <row r="101" spans="1:29" ht="21" x14ac:dyDescent="0.15">
      <c r="A101" s="20"/>
      <c r="B101" s="26"/>
      <c r="C101" s="26"/>
      <c r="D101" s="29"/>
      <c r="E101" s="43">
        <f t="shared" si="455"/>
        <v>364</v>
      </c>
      <c r="F101" s="28"/>
      <c r="G101" s="15"/>
      <c r="H101" s="16"/>
      <c r="I101" s="17"/>
      <c r="J101" s="15"/>
      <c r="K101" s="16"/>
      <c r="L101" s="17"/>
      <c r="M101" s="15"/>
      <c r="N101" s="16"/>
      <c r="O101" s="17"/>
      <c r="P101" s="15"/>
      <c r="Q101" s="16"/>
      <c r="R101" s="27" t="s">
        <v>185</v>
      </c>
      <c r="S101" s="46"/>
      <c r="T101" s="46"/>
      <c r="U101" s="18"/>
      <c r="V101" s="9"/>
      <c r="W101" s="21"/>
      <c r="X101" s="30"/>
      <c r="Y101" s="40"/>
      <c r="Z101" s="26"/>
      <c r="AA101" s="21"/>
      <c r="AB101" s="59"/>
      <c r="AC101" s="60"/>
    </row>
    <row r="102" spans="1:29" x14ac:dyDescent="0.15">
      <c r="A102" s="14">
        <f t="shared" si="456"/>
        <v>48</v>
      </c>
      <c r="B102" s="26" t="s">
        <v>121</v>
      </c>
      <c r="C102" s="26" t="s">
        <v>89</v>
      </c>
      <c r="D102" s="29"/>
      <c r="E102" s="44"/>
      <c r="F102" s="37"/>
      <c r="G102" s="52">
        <f t="shared" si="457"/>
        <v>15459.300000000001</v>
      </c>
      <c r="H102" s="11">
        <f t="shared" ref="H102" si="468">(ROUND(E101,1)+ROUND(E103,1))/2</f>
        <v>375.6</v>
      </c>
      <c r="I102" s="53">
        <f t="shared" ref="I102" si="469">J100</f>
        <v>364</v>
      </c>
      <c r="J102" s="52">
        <f t="shared" ref="J102" si="470">E103</f>
        <v>387.2</v>
      </c>
      <c r="K102" s="11">
        <f t="shared" ref="K102" si="471">ROUND(I102,1)+ROUND(J102,1)</f>
        <v>751.2</v>
      </c>
      <c r="L102" s="53">
        <f t="shared" ref="L102" si="472">E101/2-2649*(U100+V100+W100-U102-V102-W102)/(0.976*E101)</f>
        <v>185.74312623851557</v>
      </c>
      <c r="M102" s="52">
        <f t="shared" ref="M102" si="473">E103/2+2649*(U102+V102+W102-U104-V104-W104)/(0.976*E103)</f>
        <v>199.48811221379216</v>
      </c>
      <c r="N102" s="11">
        <f t="shared" ref="N102" si="474">L102+M102</f>
        <v>385.23123845230771</v>
      </c>
      <c r="O102" s="53">
        <f t="shared" ref="O102" si="475">E101/2-1794*(U100+V100+W100-U102-V102-W102)/(0.976*E101)</f>
        <v>184.53498243559719</v>
      </c>
      <c r="P102" s="52">
        <f t="shared" ref="P102" si="476">E103/2+1794*(U102+V102+W102-U104-V104-W104)/(0.976*E103)</f>
        <v>197.58764564422165</v>
      </c>
      <c r="Q102" s="11">
        <f t="shared" ref="Q102" si="477">O102+P102</f>
        <v>382.12262807981881</v>
      </c>
      <c r="R102" s="27"/>
      <c r="S102" s="46">
        <v>654193.18799999997</v>
      </c>
      <c r="T102" s="46">
        <v>1079972.477</v>
      </c>
      <c r="U102" s="18">
        <v>5.7039999999999997</v>
      </c>
      <c r="V102" s="9">
        <v>6</v>
      </c>
      <c r="W102" s="49"/>
      <c r="X102" s="30"/>
      <c r="Y102" s="40"/>
      <c r="Z102" s="26"/>
      <c r="AA102" s="10" t="str">
        <f>IF(OR(O102&lt;-600,P102&lt;-600,Q102&lt;-1000,O102&gt;600,P102&gt;600,Q102&gt;1000),"Check","Ok")</f>
        <v>Ok</v>
      </c>
      <c r="AB102" s="59"/>
      <c r="AC102" s="60"/>
    </row>
    <row r="103" spans="1:29" ht="21" x14ac:dyDescent="0.15">
      <c r="A103" s="20"/>
      <c r="B103" s="26"/>
      <c r="C103" s="26"/>
      <c r="D103" s="29"/>
      <c r="E103" s="43">
        <f t="shared" si="455"/>
        <v>387.2</v>
      </c>
      <c r="F103" s="28"/>
      <c r="G103" s="15"/>
      <c r="H103" s="16"/>
      <c r="I103" s="17"/>
      <c r="J103" s="15"/>
      <c r="K103" s="16"/>
      <c r="L103" s="17"/>
      <c r="M103" s="15"/>
      <c r="N103" s="16"/>
      <c r="O103" s="17"/>
      <c r="P103" s="15"/>
      <c r="Q103" s="16"/>
      <c r="R103" s="27" t="s">
        <v>186</v>
      </c>
      <c r="S103" s="46"/>
      <c r="T103" s="46"/>
      <c r="U103" s="18"/>
      <c r="V103" s="9"/>
      <c r="W103" s="21"/>
      <c r="X103" s="30"/>
      <c r="Y103" s="40"/>
      <c r="Z103" s="26"/>
      <c r="AA103" s="21"/>
      <c r="AB103" s="59"/>
      <c r="AC103" s="60"/>
    </row>
    <row r="104" spans="1:29" x14ac:dyDescent="0.15">
      <c r="A104" s="12">
        <f t="shared" si="456"/>
        <v>49</v>
      </c>
      <c r="B104" s="31" t="s">
        <v>122</v>
      </c>
      <c r="C104" s="31" t="s">
        <v>98</v>
      </c>
      <c r="D104" s="32" t="s">
        <v>123</v>
      </c>
      <c r="E104" s="45"/>
      <c r="F104" s="55">
        <f>SUM(E99:E103)</f>
        <v>1060.0999999999999</v>
      </c>
      <c r="G104" s="56">
        <f t="shared" si="457"/>
        <v>15846.500000000002</v>
      </c>
      <c r="H104" s="19">
        <f t="shared" ref="H104" si="478">(ROUND(E103,1)+ROUND(E105,1))/2</f>
        <v>393.2</v>
      </c>
      <c r="I104" s="57">
        <f t="shared" ref="I104" si="479">J102</f>
        <v>387.2</v>
      </c>
      <c r="J104" s="56">
        <f t="shared" ref="J104" si="480">E105</f>
        <v>399.2</v>
      </c>
      <c r="K104" s="19">
        <f t="shared" ref="K104" si="481">ROUND(I104,1)+ROUND(J104,1)</f>
        <v>786.4</v>
      </c>
      <c r="L104" s="57">
        <f t="shared" ref="L104" si="482">E103/2-2649*(U102+V102+W102-U104-V104-W104)/(0.976*E103)</f>
        <v>187.71188778620783</v>
      </c>
      <c r="M104" s="56">
        <f t="shared" ref="M104" si="483">E105/2+2649*(U104+V104+W104-U106-V106-W106)/(0.976*E105)</f>
        <v>177.89096461365352</v>
      </c>
      <c r="N104" s="19">
        <f t="shared" ref="N104" si="484">L104+M104</f>
        <v>365.60285239986138</v>
      </c>
      <c r="O104" s="57">
        <f t="shared" ref="O104" si="485">E103/2-1794*(U102+V102+W102-U104-V104-W104)/(0.976*E103)</f>
        <v>189.61235435577834</v>
      </c>
      <c r="P104" s="56">
        <f t="shared" ref="P104" si="486">E105/2+1794*(U104+V104+W104-U106-V106-W106)/(0.976*E105)</f>
        <v>184.8978446647393</v>
      </c>
      <c r="Q104" s="19">
        <f t="shared" ref="Q104" si="487">O104+P104</f>
        <v>374.51019902051763</v>
      </c>
      <c r="R104" s="58"/>
      <c r="S104" s="41">
        <v>653894.76199999999</v>
      </c>
      <c r="T104" s="41">
        <v>1080219.1129999999</v>
      </c>
      <c r="U104" s="13">
        <v>4.8639999999999999</v>
      </c>
      <c r="V104" s="33">
        <v>6</v>
      </c>
      <c r="W104" s="117"/>
      <c r="X104" s="118"/>
      <c r="Y104" s="119"/>
      <c r="Z104" s="31"/>
      <c r="AA104" s="42" t="str">
        <f>IF(OR(O104&lt;-600,P104&lt;-600,Q104&lt;-1000,O104&gt;600,P104&gt;600,Q104&gt;1000),"Check","Ok")</f>
        <v>Ok</v>
      </c>
      <c r="AB104" s="61"/>
      <c r="AC104" s="62"/>
    </row>
    <row r="105" spans="1:29" ht="31.5" x14ac:dyDescent="0.15">
      <c r="A105" s="20"/>
      <c r="B105" s="26"/>
      <c r="C105" s="26"/>
      <c r="D105" s="29"/>
      <c r="E105" s="43">
        <f t="shared" si="455"/>
        <v>399.2</v>
      </c>
      <c r="F105" s="28"/>
      <c r="G105" s="15"/>
      <c r="H105" s="16"/>
      <c r="I105" s="17"/>
      <c r="J105" s="15"/>
      <c r="K105" s="16"/>
      <c r="L105" s="17"/>
      <c r="M105" s="15"/>
      <c r="N105" s="16"/>
      <c r="O105" s="17"/>
      <c r="P105" s="15"/>
      <c r="Q105" s="16"/>
      <c r="R105" s="27" t="s">
        <v>187</v>
      </c>
      <c r="S105" s="46"/>
      <c r="T105" s="46"/>
      <c r="U105" s="18"/>
      <c r="V105" s="9"/>
      <c r="W105" s="21"/>
      <c r="X105" s="30"/>
      <c r="Y105" s="40"/>
      <c r="Z105" s="26"/>
      <c r="AA105" s="21"/>
      <c r="AB105" s="59"/>
      <c r="AC105" s="60"/>
    </row>
    <row r="106" spans="1:29" x14ac:dyDescent="0.15">
      <c r="A106" s="12">
        <f t="shared" si="456"/>
        <v>50</v>
      </c>
      <c r="B106" s="31" t="s">
        <v>124</v>
      </c>
      <c r="C106" s="31" t="s">
        <v>79</v>
      </c>
      <c r="D106" s="32" t="s">
        <v>125</v>
      </c>
      <c r="E106" s="45"/>
      <c r="F106" s="55">
        <f>SUM(E105)</f>
        <v>399.2</v>
      </c>
      <c r="G106" s="56">
        <f t="shared" si="457"/>
        <v>16245.700000000003</v>
      </c>
      <c r="H106" s="19">
        <f t="shared" ref="H106" si="488">(ROUND(E105,1)+ROUND(E107,1))/2</f>
        <v>387.6</v>
      </c>
      <c r="I106" s="57">
        <f t="shared" ref="I106" si="489">J104</f>
        <v>399.2</v>
      </c>
      <c r="J106" s="56">
        <f t="shared" ref="J106" si="490">E107</f>
        <v>376</v>
      </c>
      <c r="K106" s="19">
        <f t="shared" ref="K106" si="491">ROUND(I106,1)+ROUND(J106,1)</f>
        <v>775.2</v>
      </c>
      <c r="L106" s="57">
        <f t="shared" ref="L106" si="492">E105/2-2649*(U104+V104+W104-U106-V106-W106)/(0.976*E105)</f>
        <v>221.30903538634647</v>
      </c>
      <c r="M106" s="56">
        <f t="shared" ref="M106" si="493">E107/2+2649*(U106+V106+W106-U108-V108-W108)/(0.976*E107)</f>
        <v>212.10242359173353</v>
      </c>
      <c r="N106" s="19">
        <f t="shared" ref="N106" si="494">L106+M106</f>
        <v>433.41145897807996</v>
      </c>
      <c r="O106" s="57">
        <f t="shared" ref="O106" si="495">E105/2-1794*(U104+V104+W104-U106-V106-W106)/(0.976*E105)</f>
        <v>214.30215533526069</v>
      </c>
      <c r="P106" s="56">
        <f t="shared" ref="P106" si="496">E107/2+1794*(U106+V106+W106-U108-V108-W108)/(0.976*E107)</f>
        <v>204.32304564876176</v>
      </c>
      <c r="Q106" s="19">
        <f t="shared" ref="Q106" si="497">O106+P106</f>
        <v>418.62520098402246</v>
      </c>
      <c r="R106" s="58"/>
      <c r="S106" s="41">
        <v>653522.71299999999</v>
      </c>
      <c r="T106" s="41">
        <v>1080363.898</v>
      </c>
      <c r="U106" s="13">
        <v>5.0570000000000004</v>
      </c>
      <c r="V106" s="33">
        <v>9</v>
      </c>
      <c r="W106" s="117"/>
      <c r="X106" s="118"/>
      <c r="Y106" s="119"/>
      <c r="Z106" s="31"/>
      <c r="AA106" s="42" t="str">
        <f>IF(OR(O106&lt;-600,P106&lt;-600,Q106&lt;-1000,O106&gt;600,P106&gt;600,Q106&gt;1000),"Check","Ok")</f>
        <v>Ok</v>
      </c>
      <c r="AB106" s="61"/>
      <c r="AC106" s="62"/>
    </row>
    <row r="107" spans="1:29" ht="21" x14ac:dyDescent="0.15">
      <c r="A107" s="20"/>
      <c r="B107" s="26"/>
      <c r="C107" s="26"/>
      <c r="D107" s="29"/>
      <c r="E107" s="43">
        <f t="shared" si="455"/>
        <v>376</v>
      </c>
      <c r="F107" s="28"/>
      <c r="G107" s="15"/>
      <c r="H107" s="16"/>
      <c r="I107" s="17"/>
      <c r="J107" s="15"/>
      <c r="K107" s="16"/>
      <c r="L107" s="17"/>
      <c r="M107" s="15"/>
      <c r="N107" s="16"/>
      <c r="O107" s="17"/>
      <c r="P107" s="15"/>
      <c r="Q107" s="16"/>
      <c r="R107" s="27" t="s">
        <v>188</v>
      </c>
      <c r="S107" s="46"/>
      <c r="T107" s="46"/>
      <c r="U107" s="18"/>
      <c r="V107" s="9"/>
      <c r="W107" s="21"/>
      <c r="X107" s="30"/>
      <c r="Y107" s="40"/>
      <c r="Z107" s="26"/>
      <c r="AA107" s="21"/>
      <c r="AB107" s="59"/>
      <c r="AC107" s="60"/>
    </row>
    <row r="108" spans="1:29" x14ac:dyDescent="0.15">
      <c r="A108" s="12">
        <f t="shared" si="456"/>
        <v>51</v>
      </c>
      <c r="B108" s="31" t="s">
        <v>126</v>
      </c>
      <c r="C108" s="31" t="s">
        <v>89</v>
      </c>
      <c r="D108" s="32" t="s">
        <v>127</v>
      </c>
      <c r="E108" s="45"/>
      <c r="F108" s="55">
        <f>SUM(E107)</f>
        <v>376</v>
      </c>
      <c r="G108" s="56">
        <f t="shared" si="457"/>
        <v>16621.700000000004</v>
      </c>
      <c r="H108" s="19">
        <f t="shared" ref="H108" si="498">(ROUND(E107,1)+ROUND(E109,1))/2</f>
        <v>362.35</v>
      </c>
      <c r="I108" s="57">
        <f t="shared" ref="I108" si="499">J106</f>
        <v>376</v>
      </c>
      <c r="J108" s="56">
        <f t="shared" ref="J108" si="500">E109</f>
        <v>348.7</v>
      </c>
      <c r="K108" s="19">
        <f t="shared" ref="K108" si="501">ROUND(I108,1)+ROUND(J108,1)</f>
        <v>724.7</v>
      </c>
      <c r="L108" s="57">
        <f t="shared" ref="L108" si="502">E107/2-2649*(U106+V106+W106-U108-V108-W108)/(0.976*E107)</f>
        <v>163.89757640826647</v>
      </c>
      <c r="M108" s="56">
        <f t="shared" ref="M108" si="503">E109/2+2649*(U108+V108+W108-U110-V110-W110)/(0.976*E109)</f>
        <v>146.71045652000169</v>
      </c>
      <c r="N108" s="19">
        <f t="shared" ref="N108" si="504">L108+M108</f>
        <v>310.60803292826813</v>
      </c>
      <c r="O108" s="57">
        <f t="shared" ref="O108" si="505">E107/2-1794*(U106+V106+W106-U108-V108-W108)/(0.976*E107)</f>
        <v>171.67695435123824</v>
      </c>
      <c r="P108" s="56">
        <f t="shared" ref="P108" si="506">E109/2+1794*(U108+V108+W108-U110-V110-W110)/(0.976*E109)</f>
        <v>155.63148697504079</v>
      </c>
      <c r="Q108" s="19">
        <f t="shared" ref="Q108" si="507">O108+P108</f>
        <v>327.30844132627902</v>
      </c>
      <c r="R108" s="34"/>
      <c r="S108" s="41">
        <v>653165.01500000001</v>
      </c>
      <c r="T108" s="41">
        <v>1080479.7779999999</v>
      </c>
      <c r="U108" s="13">
        <v>4.718</v>
      </c>
      <c r="V108" s="33">
        <v>6</v>
      </c>
      <c r="W108" s="117"/>
      <c r="X108" s="118"/>
      <c r="Y108" s="119"/>
      <c r="Z108" s="31"/>
      <c r="AA108" s="42" t="str">
        <f>IF(OR(O108&lt;-600,P108&lt;-600,Q108&lt;-1000,O108&gt;600,P108&gt;600,Q108&gt;1000),"Check","Ok")</f>
        <v>Ok</v>
      </c>
      <c r="AB108" s="61"/>
      <c r="AC108" s="62"/>
    </row>
    <row r="109" spans="1:29" ht="31.5" x14ac:dyDescent="0.15">
      <c r="A109" s="20"/>
      <c r="B109" s="26"/>
      <c r="C109" s="26"/>
      <c r="D109" s="29"/>
      <c r="E109" s="43">
        <f t="shared" si="455"/>
        <v>348.7</v>
      </c>
      <c r="F109" s="28"/>
      <c r="G109" s="15"/>
      <c r="H109" s="16"/>
      <c r="I109" s="17"/>
      <c r="J109" s="15"/>
      <c r="K109" s="16"/>
      <c r="L109" s="17"/>
      <c r="M109" s="15"/>
      <c r="N109" s="16"/>
      <c r="O109" s="17"/>
      <c r="P109" s="15"/>
      <c r="Q109" s="16"/>
      <c r="R109" s="27" t="s">
        <v>189</v>
      </c>
      <c r="S109" s="46"/>
      <c r="T109" s="46"/>
      <c r="U109" s="18"/>
      <c r="V109" s="9"/>
      <c r="W109" s="21"/>
      <c r="X109" s="30"/>
      <c r="Y109" s="40"/>
      <c r="Z109" s="26"/>
      <c r="AA109" s="21"/>
      <c r="AB109" s="59"/>
      <c r="AC109" s="60"/>
    </row>
    <row r="110" spans="1:29" x14ac:dyDescent="0.15">
      <c r="A110" s="12">
        <f t="shared" si="456"/>
        <v>52</v>
      </c>
      <c r="B110" s="31" t="s">
        <v>128</v>
      </c>
      <c r="C110" s="31" t="s">
        <v>79</v>
      </c>
      <c r="D110" s="32" t="s">
        <v>129</v>
      </c>
      <c r="E110" s="45"/>
      <c r="F110" s="55">
        <f>SUM(E109)</f>
        <v>348.7</v>
      </c>
      <c r="G110" s="56">
        <f t="shared" si="457"/>
        <v>16970.400000000005</v>
      </c>
      <c r="H110" s="19">
        <f t="shared" ref="H110" si="508">(ROUND(E109,1)+ROUND(E111,1))/2</f>
        <v>368.79999999999995</v>
      </c>
      <c r="I110" s="57">
        <f t="shared" ref="I110" si="509">J108</f>
        <v>348.7</v>
      </c>
      <c r="J110" s="56">
        <f t="shared" ref="J110" si="510">E111</f>
        <v>388.9</v>
      </c>
      <c r="K110" s="19">
        <f t="shared" ref="K110" si="511">ROUND(I110,1)+ROUND(J110,1)</f>
        <v>737.59999999999991</v>
      </c>
      <c r="L110" s="57">
        <f t="shared" ref="L110" si="512">E109/2-2649*(U108+V108+W108-U110-V110-W110)/(0.976*E109)</f>
        <v>201.9895434799983</v>
      </c>
      <c r="M110" s="56">
        <f t="shared" ref="M110" si="513">E111/2+2649*(U110+V110+W110-U112-V112-W112)/(0.976*E111)</f>
        <v>197.63243132163436</v>
      </c>
      <c r="N110" s="19">
        <f t="shared" ref="N110" si="514">L110+M110</f>
        <v>399.62197480163263</v>
      </c>
      <c r="O110" s="57">
        <f t="shared" ref="O110" si="515">E109/2-1794*(U108+V108+W108-U110-V110-W110)/(0.976*E109)</f>
        <v>193.0685130249592</v>
      </c>
      <c r="P110" s="56">
        <f t="shared" ref="P110" si="516">E111/2+1794*(U110+V110+W110-U112-V112-W112)/(0.976*E111)</f>
        <v>196.60525926425521</v>
      </c>
      <c r="Q110" s="19">
        <f t="shared" ref="Q110" si="517">O110+P110</f>
        <v>389.67377228921441</v>
      </c>
      <c r="R110" s="34"/>
      <c r="S110" s="41">
        <v>652833.44799999997</v>
      </c>
      <c r="T110" s="41">
        <v>1080587.737</v>
      </c>
      <c r="U110" s="13">
        <v>5.2690000000000001</v>
      </c>
      <c r="V110" s="33">
        <v>9</v>
      </c>
      <c r="W110" s="117"/>
      <c r="X110" s="118"/>
      <c r="Y110" s="119"/>
      <c r="Z110" s="31"/>
      <c r="AA110" s="42" t="str">
        <f>IF(OR(O110&lt;-600,P110&lt;-600,Q110&lt;-1000,O110&gt;600,P110&gt;600,Q110&gt;1000),"Check","Ok")</f>
        <v>Ok</v>
      </c>
      <c r="AB110" s="61"/>
      <c r="AC110" s="62"/>
    </row>
    <row r="111" spans="1:29" ht="21" x14ac:dyDescent="0.15">
      <c r="A111" s="20"/>
      <c r="B111" s="26"/>
      <c r="C111" s="26"/>
      <c r="D111" s="29"/>
      <c r="E111" s="43">
        <f t="shared" si="455"/>
        <v>388.9</v>
      </c>
      <c r="F111" s="28"/>
      <c r="G111" s="15"/>
      <c r="H111" s="16"/>
      <c r="I111" s="17"/>
      <c r="J111" s="15"/>
      <c r="K111" s="16"/>
      <c r="L111" s="17"/>
      <c r="M111" s="15"/>
      <c r="N111" s="16"/>
      <c r="O111" s="17"/>
      <c r="P111" s="15"/>
      <c r="Q111" s="16"/>
      <c r="R111" s="27" t="s">
        <v>190</v>
      </c>
      <c r="S111" s="46"/>
      <c r="T111" s="46"/>
      <c r="U111" s="18"/>
      <c r="V111" s="9"/>
      <c r="W111" s="21"/>
      <c r="X111" s="30"/>
      <c r="Y111" s="40"/>
      <c r="Z111" s="26"/>
      <c r="AA111" s="10"/>
      <c r="AB111" s="59"/>
      <c r="AC111" s="60"/>
    </row>
    <row r="112" spans="1:29" x14ac:dyDescent="0.15">
      <c r="A112" s="14">
        <f t="shared" si="456"/>
        <v>53</v>
      </c>
      <c r="B112" s="26" t="s">
        <v>130</v>
      </c>
      <c r="C112" s="26" t="s">
        <v>90</v>
      </c>
      <c r="D112" s="29"/>
      <c r="E112" s="44"/>
      <c r="F112" s="37"/>
      <c r="G112" s="52">
        <f t="shared" si="457"/>
        <v>17359.300000000007</v>
      </c>
      <c r="H112" s="11">
        <f t="shared" ref="H112" si="518">(ROUND(E111,1)+ROUND(E113,1))/2</f>
        <v>320.10000000000002</v>
      </c>
      <c r="I112" s="53">
        <f t="shared" ref="I112" si="519">J110</f>
        <v>388.9</v>
      </c>
      <c r="J112" s="52">
        <f t="shared" ref="J112" si="520">E113</f>
        <v>251.3</v>
      </c>
      <c r="K112" s="11">
        <f t="shared" ref="K112" si="521">ROUND(I112,1)+ROUND(J112,1)</f>
        <v>640.20000000000005</v>
      </c>
      <c r="L112" s="53">
        <f t="shared" ref="L112" si="522">E111/2-2649*(U110+V110+W110-U112-V112-W112)/(0.976*E111)</f>
        <v>191.26756867836562</v>
      </c>
      <c r="M112" s="52">
        <f t="shared" ref="M112" si="523">E113/2+2649*(U112+V112+W112-U114-V114-W114)/(0.976*E113)</f>
        <v>197.34302414330725</v>
      </c>
      <c r="N112" s="11">
        <f t="shared" ref="N112" si="524">L112+M112</f>
        <v>388.61059282167287</v>
      </c>
      <c r="O112" s="53">
        <f t="shared" ref="O112" si="525">E111/2-1794*(U110+V110+W110-U112-V112-W112)/(0.976*E111)</f>
        <v>192.29474073574477</v>
      </c>
      <c r="P112" s="52">
        <f t="shared" ref="P112" si="526">E113/2+1794*(U112+V112+W112-U114-V114-W114)/(0.976*E113)</f>
        <v>174.20314658855915</v>
      </c>
      <c r="Q112" s="11">
        <f t="shared" ref="Q112" si="527">O112+P112</f>
        <v>366.49788732430392</v>
      </c>
      <c r="R112" s="27"/>
      <c r="S112" s="46">
        <v>652464.16700000002</v>
      </c>
      <c r="T112" s="46">
        <v>1080709.659</v>
      </c>
      <c r="U112" s="18">
        <v>4.8129999999999997</v>
      </c>
      <c r="V112" s="9">
        <v>9</v>
      </c>
      <c r="W112" s="49"/>
      <c r="X112" s="30"/>
      <c r="Y112" s="40"/>
      <c r="Z112" s="26"/>
      <c r="AA112" s="10" t="str">
        <f>IF(OR(O112&lt;100,P112&lt;100,Q112&lt;200,O112&gt;319,P112&gt;319,Q112&gt;525),"Check","Ok")</f>
        <v>Ok</v>
      </c>
      <c r="AB112" s="59"/>
      <c r="AC112" s="60"/>
    </row>
    <row r="113" spans="1:29" x14ac:dyDescent="0.15">
      <c r="A113" s="20"/>
      <c r="B113" s="26"/>
      <c r="C113" s="26"/>
      <c r="D113" s="29"/>
      <c r="E113" s="43">
        <f t="shared" si="455"/>
        <v>251.3</v>
      </c>
      <c r="F113" s="28"/>
      <c r="G113" s="15"/>
      <c r="H113" s="16"/>
      <c r="I113" s="17"/>
      <c r="J113" s="15"/>
      <c r="K113" s="16"/>
      <c r="L113" s="17"/>
      <c r="M113" s="15"/>
      <c r="N113" s="16"/>
      <c r="O113" s="17"/>
      <c r="P113" s="15"/>
      <c r="Q113" s="16"/>
      <c r="R113" s="27" t="s">
        <v>191</v>
      </c>
      <c r="S113" s="46"/>
      <c r="T113" s="46"/>
      <c r="U113" s="18"/>
      <c r="V113" s="9"/>
      <c r="W113" s="21"/>
      <c r="X113" s="30"/>
      <c r="Y113" s="40"/>
      <c r="Z113" s="26"/>
      <c r="AA113" s="21"/>
      <c r="AB113" s="59"/>
      <c r="AC113" s="60"/>
    </row>
    <row r="114" spans="1:29" x14ac:dyDescent="0.15">
      <c r="A114" s="12">
        <f t="shared" si="456"/>
        <v>54</v>
      </c>
      <c r="B114" s="31" t="s">
        <v>131</v>
      </c>
      <c r="C114" s="31" t="s">
        <v>132</v>
      </c>
      <c r="D114" s="32" t="s">
        <v>133</v>
      </c>
      <c r="E114" s="45"/>
      <c r="F114" s="55">
        <f>SUM(E111:E113)</f>
        <v>640.20000000000005</v>
      </c>
      <c r="G114" s="56">
        <f t="shared" si="457"/>
        <v>17610.600000000006</v>
      </c>
      <c r="H114" s="19">
        <f t="shared" ref="H114" si="528">(ROUND(E113,1)+ROUND(E115,1))/2</f>
        <v>280.05</v>
      </c>
      <c r="I114" s="57">
        <f t="shared" ref="I114" si="529">J112</f>
        <v>251.3</v>
      </c>
      <c r="J114" s="56">
        <f t="shared" ref="J114" si="530">E115</f>
        <v>308.8</v>
      </c>
      <c r="K114" s="19">
        <f t="shared" ref="K114" si="531">ROUND(I114,1)+ROUND(J114,1)</f>
        <v>560.1</v>
      </c>
      <c r="L114" s="57">
        <f t="shared" ref="L114" si="532">E113/2-2649*(U112+V112+W112-U114-V114-W114)/(0.976*E113)</f>
        <v>53.956975856692765</v>
      </c>
      <c r="M114" s="56">
        <f t="shared" ref="M114" si="533">E115/2+2649*(U114+V114+W114-U116-V116-W116)/(0.976*E115)</f>
        <v>177.91140785589909</v>
      </c>
      <c r="N114" s="19">
        <f t="shared" ref="N114" si="534">L114+M114</f>
        <v>231.86838371259185</v>
      </c>
      <c r="O114" s="57">
        <f t="shared" ref="O114" si="535">E113/2-1794*(U112+V112+W112-U114-V114-W114)/(0.976*E113)</f>
        <v>77.096853411440861</v>
      </c>
      <c r="P114" s="56">
        <f t="shared" ref="P114" si="536">E115/2+1794*(U114+V114+W114-U116-V116-W116)/(0.976*E115)</f>
        <v>170.32278810626008</v>
      </c>
      <c r="Q114" s="19">
        <f t="shared" ref="Q114" si="537">O114+P114</f>
        <v>247.41964151770094</v>
      </c>
      <c r="R114" s="34"/>
      <c r="S114" s="41">
        <v>652225.495</v>
      </c>
      <c r="T114" s="41">
        <v>1080788.4580000001</v>
      </c>
      <c r="U114" s="13">
        <v>4.1749999999999998</v>
      </c>
      <c r="V114" s="33">
        <v>3</v>
      </c>
      <c r="W114" s="117"/>
      <c r="X114" s="118"/>
      <c r="Y114" s="119"/>
      <c r="Z114" s="31"/>
      <c r="AA114" s="42" t="str">
        <f>IF(OR(O114&lt;-600,P114&lt;-600,Q114&lt;-1000,O114&gt;600,P114&gt;600,Q114&gt;1000),"Check","Ok")</f>
        <v>Ok</v>
      </c>
      <c r="AB114" s="61"/>
      <c r="AC114" s="62"/>
    </row>
    <row r="115" spans="1:29" x14ac:dyDescent="0.15">
      <c r="A115" s="20"/>
      <c r="B115" s="26"/>
      <c r="C115" s="26"/>
      <c r="D115" s="29"/>
      <c r="E115" s="43">
        <f t="shared" si="455"/>
        <v>308.8</v>
      </c>
      <c r="F115" s="28"/>
      <c r="G115" s="15"/>
      <c r="H115" s="16"/>
      <c r="I115" s="17"/>
      <c r="J115" s="15"/>
      <c r="K115" s="16"/>
      <c r="L115" s="17"/>
      <c r="M115" s="15"/>
      <c r="N115" s="16"/>
      <c r="O115" s="17"/>
      <c r="P115" s="15"/>
      <c r="Q115" s="16"/>
      <c r="R115" s="27" t="s">
        <v>197</v>
      </c>
      <c r="S115" s="46"/>
      <c r="T115" s="46"/>
      <c r="U115" s="18"/>
      <c r="V115" s="9"/>
      <c r="W115" s="21"/>
      <c r="X115" s="30"/>
      <c r="Y115" s="40"/>
      <c r="Z115" s="26"/>
      <c r="AA115" s="21"/>
      <c r="AB115" s="59"/>
      <c r="AC115" s="60"/>
    </row>
    <row r="116" spans="1:29" x14ac:dyDescent="0.15">
      <c r="A116" s="12">
        <f t="shared" si="456"/>
        <v>55</v>
      </c>
      <c r="B116" s="31" t="s">
        <v>134</v>
      </c>
      <c r="C116" s="31" t="s">
        <v>135</v>
      </c>
      <c r="D116" s="32" t="s">
        <v>136</v>
      </c>
      <c r="E116" s="45"/>
      <c r="F116" s="55">
        <f>SUM(E115)</f>
        <v>308.8</v>
      </c>
      <c r="G116" s="56">
        <f t="shared" si="457"/>
        <v>17919.400000000005</v>
      </c>
      <c r="H116" s="19">
        <f t="shared" ref="H116" si="538">(ROUND(E115,1)+ROUND(E117,1))/2</f>
        <v>296.55</v>
      </c>
      <c r="I116" s="57">
        <f t="shared" ref="I116" si="539">J114</f>
        <v>308.8</v>
      </c>
      <c r="J116" s="56">
        <f t="shared" ref="J116" si="540">E117</f>
        <v>284.3</v>
      </c>
      <c r="K116" s="19">
        <f t="shared" ref="K116" si="541">ROUND(I116,1)+ROUND(J116,1)</f>
        <v>593.1</v>
      </c>
      <c r="L116" s="57">
        <f t="shared" ref="L116" si="542">E115/2-2649*(U114+V114+W114-U116-V116-W116)/(0.976*E115)</f>
        <v>130.88859214410093</v>
      </c>
      <c r="M116" s="56">
        <f t="shared" ref="M116" si="543">E117/2+2649*(U116+V116+W116-U118-V118-W118)/(0.976*E117)</f>
        <v>140.34566536733882</v>
      </c>
      <c r="N116" s="19">
        <f t="shared" ref="N116" si="544">L116+M116</f>
        <v>271.23425751143975</v>
      </c>
      <c r="O116" s="57">
        <f t="shared" ref="O116" si="545">E115/2-1794*(U114+V114+W114-U116-V116-W116)/(0.976*E115)</f>
        <v>138.47721189373993</v>
      </c>
      <c r="P116" s="56">
        <f t="shared" ref="P116" si="546">E117/2+1794*(U116+V116+W116-U118-V118-W118)/(0.976*E117)</f>
        <v>140.92803838014567</v>
      </c>
      <c r="Q116" s="19">
        <f t="shared" ref="Q116" si="547">O116+P116</f>
        <v>279.4052502738856</v>
      </c>
      <c r="R116" s="34"/>
      <c r="S116" s="41">
        <v>651919.75300000003</v>
      </c>
      <c r="T116" s="41">
        <v>1080745.108</v>
      </c>
      <c r="U116" s="13">
        <v>4.5</v>
      </c>
      <c r="V116" s="33">
        <v>0</v>
      </c>
      <c r="W116" s="117"/>
      <c r="X116" s="118"/>
      <c r="Y116" s="119"/>
      <c r="Z116" s="31"/>
      <c r="AA116" s="42" t="str">
        <f>IF(OR(O116&lt;100,P116&lt;100,Q116&lt;200,O116&gt;319,P116&gt;319,Q116&gt;525),"Check","Ok")</f>
        <v>Ok</v>
      </c>
      <c r="AB116" s="61"/>
      <c r="AC116" s="62"/>
    </row>
    <row r="117" spans="1:29" x14ac:dyDescent="0.15">
      <c r="A117" s="20"/>
      <c r="B117" s="26"/>
      <c r="C117" s="26"/>
      <c r="D117" s="29"/>
      <c r="E117" s="43">
        <f t="shared" si="455"/>
        <v>284.3</v>
      </c>
      <c r="F117" s="28"/>
      <c r="G117" s="15"/>
      <c r="H117" s="16"/>
      <c r="I117" s="17"/>
      <c r="J117" s="15"/>
      <c r="K117" s="16"/>
      <c r="L117" s="17"/>
      <c r="M117" s="15"/>
      <c r="N117" s="16"/>
      <c r="O117" s="17"/>
      <c r="P117" s="15"/>
      <c r="Q117" s="16"/>
      <c r="R117" s="27" t="s">
        <v>192</v>
      </c>
      <c r="S117" s="46"/>
      <c r="T117" s="46"/>
      <c r="U117" s="18"/>
      <c r="V117" s="9"/>
      <c r="W117" s="21"/>
      <c r="X117" s="30"/>
      <c r="Y117" s="40"/>
      <c r="Z117" s="26"/>
      <c r="AA117" s="21"/>
      <c r="AB117" s="59"/>
      <c r="AC117" s="60"/>
    </row>
    <row r="118" spans="1:29" x14ac:dyDescent="0.15">
      <c r="A118" s="12">
        <f t="shared" si="456"/>
        <v>56</v>
      </c>
      <c r="B118" s="31" t="s">
        <v>137</v>
      </c>
      <c r="C118" s="31" t="s">
        <v>135</v>
      </c>
      <c r="D118" s="32" t="s">
        <v>138</v>
      </c>
      <c r="E118" s="45"/>
      <c r="F118" s="55">
        <f>SUM(E117)</f>
        <v>284.3</v>
      </c>
      <c r="G118" s="56">
        <f t="shared" si="457"/>
        <v>18203.700000000004</v>
      </c>
      <c r="H118" s="19">
        <f t="shared" ref="H118" si="548">(ROUND(E117,1)+ROUND(E119,1))/2</f>
        <v>257.64999999999998</v>
      </c>
      <c r="I118" s="57">
        <f t="shared" ref="I118" si="549">J116</f>
        <v>284.3</v>
      </c>
      <c r="J118" s="56">
        <f t="shared" ref="J118" si="550">E119</f>
        <v>231</v>
      </c>
      <c r="K118" s="19">
        <f t="shared" ref="K118" si="551">ROUND(I118,1)+ROUND(J118,1)</f>
        <v>515.29999999999995</v>
      </c>
      <c r="L118" s="57">
        <f t="shared" ref="L118" si="552">E117/2-2649*(U116+V116+W116-U118-V118-W118)/(0.976*E117)</f>
        <v>143.95433463266119</v>
      </c>
      <c r="M118" s="56">
        <f t="shared" ref="M118" si="553">E119/2+2649*(U118+V118+W118-U120-V120-W120)/(0.976*E119)</f>
        <v>120.70503779007878</v>
      </c>
      <c r="N118" s="19">
        <f t="shared" ref="N118" si="554">L118+M118</f>
        <v>264.65937242273998</v>
      </c>
      <c r="O118" s="57">
        <f t="shared" ref="O118" si="555">E117/2-1794*(U116+V116+W116-U118-V118-W118)/(0.976*E117)</f>
        <v>143.37196161985435</v>
      </c>
      <c r="P118" s="56">
        <f t="shared" ref="P118" si="556">E119/2+1794*(U118+V118+W118-U120-V120-W120)/(0.976*E119)</f>
        <v>119.02504258037045</v>
      </c>
      <c r="Q118" s="19">
        <f t="shared" ref="Q118" si="557">O118+P118</f>
        <v>262.39700420022479</v>
      </c>
      <c r="R118" s="34"/>
      <c r="S118" s="41">
        <v>651637.35800000001</v>
      </c>
      <c r="T118" s="41">
        <v>1080712.449</v>
      </c>
      <c r="U118" s="13">
        <v>4.6890000000000001</v>
      </c>
      <c r="V118" s="33">
        <v>0</v>
      </c>
      <c r="W118" s="117"/>
      <c r="X118" s="118"/>
      <c r="Y118" s="119"/>
      <c r="Z118" s="31"/>
      <c r="AA118" s="42" t="str">
        <f>IF(OR(O118&lt;100,P118&lt;100,Q118&lt;200,O118&gt;319,P118&gt;319,Q118&gt;525),"Check","Ok")</f>
        <v>Ok</v>
      </c>
      <c r="AB118" s="61"/>
      <c r="AC118" s="62"/>
    </row>
    <row r="119" spans="1:29" x14ac:dyDescent="0.15">
      <c r="A119" s="20"/>
      <c r="B119" s="26"/>
      <c r="C119" s="26"/>
      <c r="D119" s="29"/>
      <c r="E119" s="43">
        <f t="shared" si="455"/>
        <v>231</v>
      </c>
      <c r="F119" s="28"/>
      <c r="G119" s="15"/>
      <c r="H119" s="16"/>
      <c r="I119" s="17"/>
      <c r="J119" s="15"/>
      <c r="K119" s="16"/>
      <c r="L119" s="17"/>
      <c r="M119" s="15"/>
      <c r="N119" s="16"/>
      <c r="O119" s="17"/>
      <c r="P119" s="15"/>
      <c r="Q119" s="16"/>
      <c r="R119" s="27" t="s">
        <v>193</v>
      </c>
      <c r="S119" s="46"/>
      <c r="T119" s="46"/>
      <c r="U119" s="18"/>
      <c r="V119" s="9"/>
      <c r="W119" s="21"/>
      <c r="X119" s="30"/>
      <c r="Y119" s="40"/>
      <c r="Z119" s="26"/>
      <c r="AA119" s="21"/>
      <c r="AB119" s="59"/>
      <c r="AC119" s="60"/>
    </row>
    <row r="120" spans="1:29" x14ac:dyDescent="0.15">
      <c r="A120" s="14">
        <f t="shared" si="456"/>
        <v>57</v>
      </c>
      <c r="B120" s="26" t="s">
        <v>139</v>
      </c>
      <c r="C120" s="26" t="s">
        <v>39</v>
      </c>
      <c r="D120" s="29"/>
      <c r="E120" s="44"/>
      <c r="F120" s="37"/>
      <c r="G120" s="52">
        <f t="shared" si="457"/>
        <v>18434.700000000004</v>
      </c>
      <c r="H120" s="11">
        <f t="shared" ref="H120" si="558">(ROUND(E119,1)+ROUND(E121,1))/2</f>
        <v>232.55</v>
      </c>
      <c r="I120" s="53">
        <f t="shared" ref="I120" si="559">J118</f>
        <v>231</v>
      </c>
      <c r="J120" s="52">
        <f t="shared" ref="J120" si="560">E121</f>
        <v>234.1</v>
      </c>
      <c r="K120" s="11">
        <f t="shared" ref="K120" si="561">ROUND(I120,1)+ROUND(J120,1)</f>
        <v>465.1</v>
      </c>
      <c r="L120" s="53">
        <f t="shared" ref="L120" si="562">E119/2-2649*(U118+V118+W118-U120-V120-W120)/(0.976*E119)</f>
        <v>110.29496220992122</v>
      </c>
      <c r="M120" s="52">
        <f t="shared" ref="M120" si="563">E121/2+2649*(U120+V120+W120-U122-V122-W122)/(0.976*E121)</f>
        <v>114.61527440284031</v>
      </c>
      <c r="N120" s="11">
        <f t="shared" ref="N120" si="564">L120+M120</f>
        <v>224.91023661276154</v>
      </c>
      <c r="O120" s="53">
        <f t="shared" ref="O120" si="565">E119/2-1794*(U118+V118+W118-U120-V120-W120)/(0.976*E119)</f>
        <v>111.97495741962955</v>
      </c>
      <c r="P120" s="52">
        <f t="shared" ref="P120" si="566">E121/2+1794*(U120+V120+W120-U122-V122-W122)/(0.976*E121)</f>
        <v>115.40111448799378</v>
      </c>
      <c r="Q120" s="11">
        <f t="shared" ref="Q120" si="567">O120+P120</f>
        <v>227.37607190762333</v>
      </c>
      <c r="R120" s="27"/>
      <c r="S120" s="46">
        <v>651408.28500000003</v>
      </c>
      <c r="T120" s="46">
        <v>1080682.6429999999</v>
      </c>
      <c r="U120" s="18">
        <v>1.246</v>
      </c>
      <c r="V120" s="9">
        <v>3</v>
      </c>
      <c r="W120" s="49"/>
      <c r="X120" s="30"/>
      <c r="Y120" s="40"/>
      <c r="Z120" s="26"/>
      <c r="AA120" s="10" t="str">
        <f>IF(OR(O120&lt;100,P120&lt;100,Q120&lt;200,O120&gt;319,P120&gt;319,Q120&gt;525),"Check","Ok")</f>
        <v>Ok</v>
      </c>
      <c r="AB120" s="59"/>
      <c r="AC120" s="60"/>
    </row>
    <row r="121" spans="1:29" x14ac:dyDescent="0.15">
      <c r="A121" s="20"/>
      <c r="B121" s="26"/>
      <c r="C121" s="26"/>
      <c r="D121" s="29"/>
      <c r="E121" s="43">
        <f t="shared" si="455"/>
        <v>234.1</v>
      </c>
      <c r="F121" s="28"/>
      <c r="G121" s="15"/>
      <c r="H121" s="16"/>
      <c r="I121" s="17"/>
      <c r="J121" s="15"/>
      <c r="K121" s="16"/>
      <c r="L121" s="17"/>
      <c r="M121" s="15"/>
      <c r="N121" s="16"/>
      <c r="O121" s="17"/>
      <c r="P121" s="15"/>
      <c r="Q121" s="16"/>
      <c r="R121" s="27" t="s">
        <v>194</v>
      </c>
      <c r="S121" s="46"/>
      <c r="T121" s="46"/>
      <c r="U121" s="18"/>
      <c r="V121" s="9"/>
      <c r="W121" s="21"/>
      <c r="X121" s="30"/>
      <c r="Y121" s="40"/>
      <c r="Z121" s="26"/>
      <c r="AA121" s="21"/>
      <c r="AB121" s="59"/>
      <c r="AC121" s="60"/>
    </row>
    <row r="122" spans="1:29" x14ac:dyDescent="0.15">
      <c r="A122" s="14">
        <f t="shared" si="456"/>
        <v>58</v>
      </c>
      <c r="B122" s="26" t="s">
        <v>140</v>
      </c>
      <c r="C122" s="26" t="s">
        <v>39</v>
      </c>
      <c r="D122" s="29"/>
      <c r="E122" s="44"/>
      <c r="F122" s="37"/>
      <c r="G122" s="52">
        <f t="shared" si="457"/>
        <v>18668.800000000003</v>
      </c>
      <c r="H122" s="11">
        <f t="shared" ref="H122" si="568">(ROUND(E121,1)+ROUND(E123,1))/2</f>
        <v>224.95</v>
      </c>
      <c r="I122" s="53">
        <f t="shared" ref="I122" si="569">J120</f>
        <v>234.1</v>
      </c>
      <c r="J122" s="52">
        <f t="shared" ref="J122" si="570">E123</f>
        <v>215.8</v>
      </c>
      <c r="K122" s="11">
        <f t="shared" ref="K122" si="571">ROUND(I122,1)+ROUND(J122,1)</f>
        <v>449.9</v>
      </c>
      <c r="L122" s="53">
        <f t="shared" ref="L122" si="572">E121/2-2649*(U120+V120+W120-U122-V122-W122)/(0.976*E121)</f>
        <v>119.48472559715968</v>
      </c>
      <c r="M122" s="52">
        <f t="shared" ref="M122" si="573">E123/2+2649*(U122+V122+W122-U124-V124-W124)/(0.976*E123)</f>
        <v>147.56819041614125</v>
      </c>
      <c r="N122" s="11">
        <f t="shared" ref="N122" si="574">L122+M122</f>
        <v>267.05291601330094</v>
      </c>
      <c r="O122" s="53">
        <f t="shared" ref="O122" si="575">E121/2-1794*(U120+V120+W120-U122-V122-W122)/(0.976*E121)</f>
        <v>118.69888551200621</v>
      </c>
      <c r="P122" s="52">
        <f t="shared" ref="P122" si="576">E123/2+1794*(U122+V122+W122-U124-V124-W124)/(0.976*E123)</f>
        <v>134.76475409836064</v>
      </c>
      <c r="Q122" s="11">
        <f t="shared" ref="Q122" si="577">O122+P122</f>
        <v>253.46363961036684</v>
      </c>
      <c r="R122" s="27"/>
      <c r="S122" s="46">
        <v>651176.13699999999</v>
      </c>
      <c r="T122" s="46">
        <v>1080652.4369999999</v>
      </c>
      <c r="U122" s="18">
        <v>1.456</v>
      </c>
      <c r="V122" s="9">
        <v>3</v>
      </c>
      <c r="W122" s="49"/>
      <c r="X122" s="30"/>
      <c r="Y122" s="40"/>
      <c r="Z122" s="26"/>
      <c r="AA122" s="10" t="str">
        <f>IF(OR(O122&lt;100,P122&lt;100,Q122&lt;200,O122&gt;319,P122&gt;319,Q122&gt;525),"Check","Ok")</f>
        <v>Ok</v>
      </c>
      <c r="AB122" s="59"/>
      <c r="AC122" s="60"/>
    </row>
    <row r="123" spans="1:29" x14ac:dyDescent="0.15">
      <c r="A123" s="20"/>
      <c r="B123" s="26"/>
      <c r="C123" s="26"/>
      <c r="D123" s="29"/>
      <c r="E123" s="43">
        <f t="shared" si="455"/>
        <v>215.8</v>
      </c>
      <c r="F123" s="28"/>
      <c r="G123" s="15"/>
      <c r="H123" s="16"/>
      <c r="I123" s="17"/>
      <c r="J123" s="15"/>
      <c r="K123" s="16"/>
      <c r="L123" s="17"/>
      <c r="M123" s="15"/>
      <c r="N123" s="16"/>
      <c r="O123" s="17"/>
      <c r="P123" s="15"/>
      <c r="Q123" s="16"/>
      <c r="R123" s="27" t="s">
        <v>195</v>
      </c>
      <c r="S123" s="46"/>
      <c r="T123" s="46"/>
      <c r="U123" s="18"/>
      <c r="V123" s="9"/>
      <c r="W123" s="21"/>
      <c r="X123" s="30"/>
      <c r="Y123" s="40"/>
      <c r="Z123" s="26"/>
      <c r="AA123" s="21"/>
      <c r="AB123" s="59"/>
      <c r="AC123" s="60"/>
    </row>
    <row r="124" spans="1:29" x14ac:dyDescent="0.15">
      <c r="A124" s="12">
        <f t="shared" si="456"/>
        <v>59</v>
      </c>
      <c r="B124" s="31" t="s">
        <v>141</v>
      </c>
      <c r="C124" s="31" t="s">
        <v>38</v>
      </c>
      <c r="D124" s="32" t="s">
        <v>142</v>
      </c>
      <c r="E124" s="45"/>
      <c r="F124" s="55">
        <f>SUM(E119:E123)</f>
        <v>680.90000000000009</v>
      </c>
      <c r="G124" s="56">
        <f t="shared" si="457"/>
        <v>18884.600000000002</v>
      </c>
      <c r="H124" s="19">
        <f t="shared" ref="H124" si="578">(ROUND(E123,1)+ROUND(E125,1))/2</f>
        <v>257.25</v>
      </c>
      <c r="I124" s="57">
        <f t="shared" ref="I124" si="579">J122</f>
        <v>215.8</v>
      </c>
      <c r="J124" s="56">
        <f t="shared" ref="J124" si="580">E125</f>
        <v>298.7</v>
      </c>
      <c r="K124" s="19">
        <f t="shared" ref="K124" si="581">ROUND(I124,1)+ROUND(J124,1)</f>
        <v>514.5</v>
      </c>
      <c r="L124" s="57">
        <f t="shared" ref="L124" si="582">E123/2-2649*(U122+V122+W122-U124-V124-W124)/(0.976*E123)</f>
        <v>68.231809583858777</v>
      </c>
      <c r="M124" s="56">
        <f t="shared" ref="M124" si="583">E125/2+2649*(U124+V124+W124-U126-V126-W126)/(0.976*E125)</f>
        <v>59.857002338000171</v>
      </c>
      <c r="N124" s="19">
        <f t="shared" ref="N124" si="584">L124+M124</f>
        <v>128.08881192185896</v>
      </c>
      <c r="O124" s="57">
        <f t="shared" ref="O124" si="585">E123/2-1794*(U122+V122+W122-U124-V124-W124)/(0.976*E123)</f>
        <v>81.035245901639357</v>
      </c>
      <c r="P124" s="56">
        <f t="shared" ref="P124" si="586">E125/2+1794*(U124+V124+W124-U126-V126-W126)/(0.976*E125)</f>
        <v>88.742058208521058</v>
      </c>
      <c r="Q124" s="19">
        <f t="shared" ref="Q124" si="587">O124+P124</f>
        <v>169.7773041101604</v>
      </c>
      <c r="R124" s="58"/>
      <c r="S124" s="41">
        <v>650962.098</v>
      </c>
      <c r="T124" s="41">
        <v>1080624.588</v>
      </c>
      <c r="U124" s="13">
        <v>1.302</v>
      </c>
      <c r="V124" s="33">
        <v>0</v>
      </c>
      <c r="W124" s="117"/>
      <c r="X124" s="118"/>
      <c r="Y124" s="119"/>
      <c r="Z124" s="31"/>
      <c r="AA124" s="42" t="str">
        <f>IF(OR(O124&lt;-600,P124&lt;-600,Q124&lt;-1000,O124&gt;600,P124&gt;600,Q124&gt;1000),"Check","Ok")</f>
        <v>Ok</v>
      </c>
      <c r="AB124" s="61"/>
      <c r="AC124" s="62"/>
    </row>
    <row r="125" spans="1:29" x14ac:dyDescent="0.15">
      <c r="A125" s="20"/>
      <c r="B125" s="26"/>
      <c r="C125" s="26"/>
      <c r="D125" s="29"/>
      <c r="E125" s="43">
        <f t="shared" si="455"/>
        <v>298.7</v>
      </c>
      <c r="F125" s="28"/>
      <c r="G125" s="15"/>
      <c r="H125" s="16"/>
      <c r="I125" s="17"/>
      <c r="J125" s="15"/>
      <c r="K125" s="16"/>
      <c r="L125" s="17"/>
      <c r="M125" s="15"/>
      <c r="N125" s="16"/>
      <c r="O125" s="17"/>
      <c r="P125" s="15"/>
      <c r="Q125" s="16"/>
      <c r="R125" s="27" t="s">
        <v>196</v>
      </c>
      <c r="S125" s="46"/>
      <c r="T125" s="46"/>
      <c r="U125" s="18"/>
      <c r="V125" s="9"/>
      <c r="W125" s="21"/>
      <c r="X125" s="30"/>
      <c r="Y125" s="40"/>
      <c r="Z125" s="26"/>
      <c r="AA125" s="21"/>
      <c r="AB125" s="59"/>
      <c r="AC125" s="60"/>
    </row>
    <row r="126" spans="1:29" x14ac:dyDescent="0.15">
      <c r="A126" s="12">
        <f t="shared" si="456"/>
        <v>60</v>
      </c>
      <c r="B126" s="31" t="s">
        <v>143</v>
      </c>
      <c r="C126" s="31" t="s">
        <v>79</v>
      </c>
      <c r="D126" s="32" t="s">
        <v>144</v>
      </c>
      <c r="E126" s="45"/>
      <c r="F126" s="55">
        <f>SUM(E125)</f>
        <v>298.7</v>
      </c>
      <c r="G126" s="56">
        <f t="shared" si="457"/>
        <v>19183.300000000003</v>
      </c>
      <c r="H126" s="19">
        <f t="shared" ref="H126" si="588">(ROUND(E125,1)+ROUND(E127,1))/2</f>
        <v>149.35</v>
      </c>
      <c r="I126" s="57">
        <f t="shared" ref="I126" si="589">J124</f>
        <v>298.7</v>
      </c>
      <c r="J126" s="56">
        <v>320</v>
      </c>
      <c r="K126" s="19">
        <f t="shared" ref="K126" si="590">ROUND(I126,1)+ROUND(J126,1)</f>
        <v>618.70000000000005</v>
      </c>
      <c r="L126" s="57">
        <f t="shared" ref="L126" si="591">E125/2-2649*(U124+V124+W124-U126-V126-W126)/(0.976*E125)</f>
        <v>238.84299766199982</v>
      </c>
      <c r="M126" s="56">
        <v>159.80000000000001</v>
      </c>
      <c r="N126" s="19">
        <f t="shared" ref="N126" si="592">L126+M126</f>
        <v>398.64299766199986</v>
      </c>
      <c r="O126" s="57">
        <f t="shared" ref="O126" si="593">E125/2-1794*(U124+V124+W124-U126-V126-W126)/(0.976*E125)</f>
        <v>209.95794179147893</v>
      </c>
      <c r="P126" s="56">
        <v>159.80000000000001</v>
      </c>
      <c r="Q126" s="19">
        <f t="shared" ref="Q126" si="594">O126+P126</f>
        <v>369.75794179147897</v>
      </c>
      <c r="R126" s="58" t="s">
        <v>203</v>
      </c>
      <c r="S126" s="41">
        <v>650665.60900000005</v>
      </c>
      <c r="T126" s="41">
        <v>1080588.581</v>
      </c>
      <c r="U126" s="13">
        <v>2.1509999999999998</v>
      </c>
      <c r="V126" s="33">
        <v>9</v>
      </c>
      <c r="W126" s="117"/>
      <c r="X126" s="118"/>
      <c r="Y126" s="119"/>
      <c r="Z126" s="31"/>
      <c r="AA126" s="42" t="str">
        <f>IF(OR(O126&lt;-600,P126&lt;-600,Q126&lt;-1000,O126&gt;600,P126&gt;600,Q126&gt;1000),"Check","Ok")</f>
        <v>Ok</v>
      </c>
      <c r="AB126" s="61"/>
      <c r="AC126" s="62"/>
    </row>
  </sheetData>
  <mergeCells count="24">
    <mergeCell ref="AB6:AB7"/>
    <mergeCell ref="AC6:AC7"/>
    <mergeCell ref="AA6:AA7"/>
    <mergeCell ref="D6:D7"/>
    <mergeCell ref="G6:G7"/>
    <mergeCell ref="R6:R7"/>
    <mergeCell ref="I6:K6"/>
    <mergeCell ref="H6:H7"/>
    <mergeCell ref="O6:Q6"/>
    <mergeCell ref="F6:F7"/>
    <mergeCell ref="V6:V7"/>
    <mergeCell ref="W6:W7"/>
    <mergeCell ref="S6:U6"/>
    <mergeCell ref="X6:Y6"/>
    <mergeCell ref="E6:E7"/>
    <mergeCell ref="L6:N6"/>
    <mergeCell ref="A1:Z1"/>
    <mergeCell ref="A2:Z2"/>
    <mergeCell ref="A3:Z3"/>
    <mergeCell ref="A4:Z4"/>
    <mergeCell ref="Z6:Z7"/>
    <mergeCell ref="A6:A7"/>
    <mergeCell ref="B6:B7"/>
    <mergeCell ref="C6:C7"/>
  </mergeCells>
  <phoneticPr fontId="0" type="noConversion"/>
  <printOptions horizontalCentered="1" gridLines="1"/>
  <pageMargins left="0.78740157480314998" right="0.55118110236220497" top="0.78740157480314998" bottom="0.82677165354330695" header="0.55118110236220497" footer="0.59055118110236204"/>
  <pageSetup paperSize="8" scale="95" orientation="landscape" verticalDpi="300" r:id="rId1"/>
  <headerFooter alignWithMargins="0">
    <oddFooter>&amp;LSurveyor:  For Solutions, Cochin&amp;CPage &amp;P of &amp;N   &amp;ROwner: Kerala State Electricity Board, Kalamuserry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B6" sqref="B6"/>
    </sheetView>
  </sheetViews>
  <sheetFormatPr defaultRowHeight="12.75" x14ac:dyDescent="0.2"/>
  <cols>
    <col min="1" max="1" width="21.5703125" style="35" customWidth="1"/>
    <col min="2" max="2" width="27.7109375" style="35" customWidth="1"/>
    <col min="3" max="16384" width="9.140625" style="35"/>
  </cols>
  <sheetData>
    <row r="1" spans="1:6" x14ac:dyDescent="0.2">
      <c r="A1" s="113" t="s">
        <v>44</v>
      </c>
      <c r="B1" s="113"/>
      <c r="E1" s="113"/>
      <c r="F1" s="113"/>
    </row>
    <row r="2" spans="1:6" x14ac:dyDescent="0.2">
      <c r="A2" s="36" t="s">
        <v>20</v>
      </c>
      <c r="B2" s="35">
        <v>13.88</v>
      </c>
      <c r="C2" s="35">
        <f>7.63+6.25</f>
        <v>13.879999999999999</v>
      </c>
      <c r="E2" s="36"/>
    </row>
    <row r="3" spans="1:6" x14ac:dyDescent="0.2">
      <c r="A3" s="36" t="s">
        <v>21</v>
      </c>
      <c r="B3" s="35">
        <v>6.25</v>
      </c>
      <c r="E3" s="36"/>
    </row>
    <row r="4" spans="1:6" x14ac:dyDescent="0.2">
      <c r="A4" s="36" t="s">
        <v>22</v>
      </c>
      <c r="B4" s="35">
        <v>22</v>
      </c>
      <c r="E4" s="36"/>
    </row>
    <row r="5" spans="1:6" x14ac:dyDescent="0.2">
      <c r="A5" s="36" t="s">
        <v>23</v>
      </c>
      <c r="B5" s="35">
        <v>1794</v>
      </c>
      <c r="E5" s="36"/>
    </row>
    <row r="6" spans="1:6" x14ac:dyDescent="0.2">
      <c r="A6" s="36" t="s">
        <v>24</v>
      </c>
      <c r="B6" s="35">
        <v>2649</v>
      </c>
      <c r="E6" s="36"/>
    </row>
    <row r="7" spans="1:6" x14ac:dyDescent="0.2">
      <c r="A7" s="36" t="s">
        <v>33</v>
      </c>
      <c r="B7" s="35">
        <v>0.97599999999999998</v>
      </c>
      <c r="E7" s="36"/>
    </row>
    <row r="8" spans="1:6" x14ac:dyDescent="0.2">
      <c r="A8" s="36" t="s">
        <v>25</v>
      </c>
      <c r="B8" s="35">
        <v>20</v>
      </c>
      <c r="E8" s="36"/>
    </row>
    <row r="9" spans="1:6" x14ac:dyDescent="0.2">
      <c r="A9" s="36" t="s">
        <v>26</v>
      </c>
      <c r="B9" s="35">
        <v>2</v>
      </c>
      <c r="E9" s="36"/>
    </row>
    <row r="10" spans="1:6" x14ac:dyDescent="0.2">
      <c r="A10" s="36" t="s">
        <v>27</v>
      </c>
      <c r="B10" s="35">
        <v>1000</v>
      </c>
      <c r="E10" s="36"/>
    </row>
    <row r="11" spans="1:6" x14ac:dyDescent="0.2">
      <c r="A11" s="36" t="s">
        <v>28</v>
      </c>
      <c r="B11" s="35">
        <v>100</v>
      </c>
      <c r="E11" s="36"/>
    </row>
    <row r="12" spans="1:6" x14ac:dyDescent="0.2">
      <c r="A12" s="36" t="s">
        <v>29</v>
      </c>
      <c r="B12" s="35">
        <v>2000</v>
      </c>
      <c r="E12" s="36"/>
    </row>
    <row r="13" spans="1:6" x14ac:dyDescent="0.2">
      <c r="A13" s="36" t="s">
        <v>30</v>
      </c>
      <c r="B13" s="35">
        <v>220</v>
      </c>
      <c r="E13" s="36"/>
    </row>
    <row r="14" spans="1:6" x14ac:dyDescent="0.2">
      <c r="A14" s="36" t="s">
        <v>31</v>
      </c>
      <c r="B14" s="35">
        <v>185</v>
      </c>
      <c r="E14" s="36"/>
    </row>
    <row r="15" spans="1:6" x14ac:dyDescent="0.2">
      <c r="A15" s="36" t="s">
        <v>32</v>
      </c>
      <c r="B15" s="35">
        <v>1000</v>
      </c>
      <c r="E15" s="36"/>
    </row>
  </sheetData>
  <mergeCells count="2">
    <mergeCell ref="A1:B1"/>
    <mergeCell ref="E1:F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TS</vt:lpstr>
      <vt:lpstr>TSD</vt:lpstr>
      <vt:lpstr>TS!Print_Area</vt:lpstr>
      <vt:lpstr>TS!Print_Titles</vt:lpstr>
    </vt:vector>
  </TitlesOfParts>
  <Company>intecinfocom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ajay</dc:creator>
  <cp:lastModifiedBy>Narayana Perumal</cp:lastModifiedBy>
  <cp:lastPrinted>2018-01-06T10:46:56Z</cp:lastPrinted>
  <dcterms:created xsi:type="dcterms:W3CDTF">2006-10-04T09:23:58Z</dcterms:created>
  <dcterms:modified xsi:type="dcterms:W3CDTF">2018-01-10T07:41:21Z</dcterms:modified>
</cp:coreProperties>
</file>